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0800\Desktop\ssg\MIS DATA\MIS 2021-22\Dec 2021\All Inclusive MIS Dec 2021\"/>
    </mc:Choice>
  </mc:AlternateContent>
  <bookViews>
    <workbookView xWindow="0" yWindow="0" windowWidth="20490" windowHeight="6795" tabRatio="946"/>
  </bookViews>
  <sheets>
    <sheet name="Summary" sheetId="44" r:id="rId1"/>
    <sheet name="BoB" sheetId="5" r:id="rId2"/>
    <sheet name="BoI" sheetId="6" r:id="rId3"/>
    <sheet name="BoM" sheetId="7" r:id="rId4"/>
    <sheet name="Canara" sheetId="8" r:id="rId5"/>
    <sheet name="CBI" sheetId="9" r:id="rId6"/>
    <sheet name="Indian" sheetId="11" r:id="rId7"/>
    <sheet name="IOB" sheetId="12" r:id="rId8"/>
    <sheet name="PNB" sheetId="14" r:id="rId9"/>
    <sheet name="PSB" sheetId="15" r:id="rId10"/>
    <sheet name="SBI" sheetId="16" r:id="rId11"/>
    <sheet name="UCO" sheetId="18" r:id="rId12"/>
    <sheet name="Union" sheetId="19" r:id="rId13"/>
    <sheet name="Axis" sheetId="21" r:id="rId14"/>
    <sheet name="Bandhan" sheetId="22" r:id="rId15"/>
    <sheet name="CSB" sheetId="49" r:id="rId16"/>
    <sheet name="DCB" sheetId="23" r:id="rId17"/>
    <sheet name="Dhanlaxmi Bank" sheetId="54" r:id="rId18"/>
    <sheet name="Federal" sheetId="24" r:id="rId19"/>
    <sheet name="HDFC" sheetId="25" r:id="rId20"/>
    <sheet name="ICICI" sheetId="26" r:id="rId21"/>
    <sheet name="IDBI" sheetId="27" r:id="rId22"/>
    <sheet name="IDFC" sheetId="28" r:id="rId23"/>
    <sheet name="IndusInd" sheetId="29" r:id="rId24"/>
    <sheet name="Karnataka" sheetId="30" r:id="rId25"/>
    <sheet name="KARUR V" sheetId="56" r:id="rId26"/>
    <sheet name="Kotak" sheetId="31" r:id="rId27"/>
    <sheet name="RBL" sheetId="32" r:id="rId28"/>
    <sheet name="Yes" sheetId="33" r:id="rId29"/>
    <sheet name="MGB" sheetId="34" r:id="rId30"/>
    <sheet name="VKGB" sheetId="35" r:id="rId31"/>
    <sheet name="MSCOOP" sheetId="36" r:id="rId32"/>
    <sheet name="AU" sheetId="37" r:id="rId33"/>
    <sheet name="Equitas" sheetId="38" r:id="rId34"/>
    <sheet name="ESAF" sheetId="39" r:id="rId35"/>
    <sheet name="Fincare" sheetId="50" r:id="rId36"/>
    <sheet name="Jana" sheetId="40" r:id="rId37"/>
    <sheet name="Suryoday" sheetId="41" r:id="rId38"/>
    <sheet name="Ujjivan" sheetId="42" r:id="rId39"/>
    <sheet name="Utkarsh" sheetId="43" r:id="rId40"/>
    <sheet name="DBS" sheetId="51" r:id="rId41"/>
  </sheets>
  <definedNames>
    <definedName name="_xlnm.Print_Area" localSheetId="32">AU!$A$1:$F$8</definedName>
    <definedName name="_xlnm.Print_Area" localSheetId="13">Axis!$A$1:$F$8</definedName>
    <definedName name="_xlnm.Print_Area" localSheetId="14">Bandhan!$A$1:$F$8</definedName>
    <definedName name="_xlnm.Print_Area" localSheetId="1">BoB!$A$1:$F$8</definedName>
    <definedName name="_xlnm.Print_Area" localSheetId="2">BoI!$A$1:$F$8</definedName>
    <definedName name="_xlnm.Print_Area" localSheetId="3">BoM!$A$1:$F$8</definedName>
    <definedName name="_xlnm.Print_Area" localSheetId="4">Canara!$A$1:$F$8</definedName>
    <definedName name="_xlnm.Print_Area" localSheetId="5">CBI!$A$1:$F$8</definedName>
    <definedName name="_xlnm.Print_Area" localSheetId="15">CSB!$A$1:$F$8</definedName>
    <definedName name="_xlnm.Print_Area" localSheetId="40">DBS!$A$1:$F$8</definedName>
    <definedName name="_xlnm.Print_Area" localSheetId="16">DCB!$A$1:$F$8</definedName>
    <definedName name="_xlnm.Print_Area" localSheetId="33">Equitas!$A$1:$F$8</definedName>
    <definedName name="_xlnm.Print_Area" localSheetId="34">ESAF!$A$1:$F$8</definedName>
    <definedName name="_xlnm.Print_Area" localSheetId="18">Federal!$A$1:$F$8</definedName>
    <definedName name="_xlnm.Print_Area" localSheetId="35">Fincare!$A$1:$F$8</definedName>
    <definedName name="_xlnm.Print_Area" localSheetId="19">HDFC!$A$1:$F$8</definedName>
    <definedName name="_xlnm.Print_Area" localSheetId="20">ICICI!$A$1:$F$8</definedName>
    <definedName name="_xlnm.Print_Area" localSheetId="21">IDBI!$A$1:$F$8</definedName>
    <definedName name="_xlnm.Print_Area" localSheetId="22">IDFC!$A$1:$F$8</definedName>
    <definedName name="_xlnm.Print_Area" localSheetId="6">Indian!$A$1:$F$8</definedName>
    <definedName name="_xlnm.Print_Area" localSheetId="23">IndusInd!$A$1:$F$8</definedName>
    <definedName name="_xlnm.Print_Area" localSheetId="7">IOB!$A$1:$F$8</definedName>
    <definedName name="_xlnm.Print_Area" localSheetId="36">Jana!$A$1:$F$8</definedName>
    <definedName name="_xlnm.Print_Area" localSheetId="24">Karnataka!$A$1:$F$8</definedName>
    <definedName name="_xlnm.Print_Area" localSheetId="26">Kotak!$A$1:$F$8</definedName>
    <definedName name="_xlnm.Print_Area" localSheetId="29">MGB!$A$1:$F$8</definedName>
    <definedName name="_xlnm.Print_Area" localSheetId="31">MSCOOP!$A$1:$F$8</definedName>
    <definedName name="_xlnm.Print_Area" localSheetId="8">PNB!$A$1:$F$8</definedName>
    <definedName name="_xlnm.Print_Area" localSheetId="9">PSB!$A$1:$F$8</definedName>
    <definedName name="_xlnm.Print_Area" localSheetId="27">RBL!$A$1:$F$8</definedName>
    <definedName name="_xlnm.Print_Area" localSheetId="10">SBI!$A$1:$F$6</definedName>
    <definedName name="_xlnm.Print_Area" localSheetId="0">Summary!$A$1:$J$39</definedName>
    <definedName name="_xlnm.Print_Area" localSheetId="37">Suryoday!$A$1:$F$8</definedName>
    <definedName name="_xlnm.Print_Area" localSheetId="11">UCO!$A$1:$F$8</definedName>
    <definedName name="_xlnm.Print_Area" localSheetId="38">Ujjivan!$A$1:$F$8</definedName>
    <definedName name="_xlnm.Print_Area" localSheetId="12">Union!$A$1:$F$8</definedName>
    <definedName name="_xlnm.Print_Area" localSheetId="39">Utkarsh!$A$1:$F$8</definedName>
    <definedName name="_xlnm.Print_Area" localSheetId="30">VKGB!$A$1:$F$8</definedName>
    <definedName name="_xlnm.Print_Area" localSheetId="28">Yes!$A$1:$F$8</definedName>
    <definedName name="_xlnm.Print_Titles" localSheetId="32">AU!$1:$7</definedName>
    <definedName name="_xlnm.Print_Titles" localSheetId="13">Axis!$1:$7</definedName>
    <definedName name="_xlnm.Print_Titles" localSheetId="14">Bandhan!$1:$7</definedName>
    <definedName name="_xlnm.Print_Titles" localSheetId="1">BoB!$1:$7</definedName>
    <definedName name="_xlnm.Print_Titles" localSheetId="2">BoI!$1:$7</definedName>
    <definedName name="_xlnm.Print_Titles" localSheetId="3">BoM!$1:$7</definedName>
    <definedName name="_xlnm.Print_Titles" localSheetId="4">Canara!$1:$7</definedName>
    <definedName name="_xlnm.Print_Titles" localSheetId="5">CBI!$1:$7</definedName>
    <definedName name="_xlnm.Print_Titles" localSheetId="15">CSB!$1:$7</definedName>
    <definedName name="_xlnm.Print_Titles" localSheetId="40">DBS!$1:$7</definedName>
    <definedName name="_xlnm.Print_Titles" localSheetId="16">DCB!$1:$7</definedName>
    <definedName name="_xlnm.Print_Titles" localSheetId="33">Equitas!$1:$7</definedName>
    <definedName name="_xlnm.Print_Titles" localSheetId="34">ESAF!$1:$7</definedName>
    <definedName name="_xlnm.Print_Titles" localSheetId="18">Federal!$1:$7</definedName>
    <definedName name="_xlnm.Print_Titles" localSheetId="35">Fincare!$1:$7</definedName>
    <definedName name="_xlnm.Print_Titles" localSheetId="19">HDFC!$1:$7</definedName>
    <definedName name="_xlnm.Print_Titles" localSheetId="20">ICICI!$1:$7</definedName>
    <definedName name="_xlnm.Print_Titles" localSheetId="21">IDBI!$1:$7</definedName>
    <definedName name="_xlnm.Print_Titles" localSheetId="22">IDFC!$1:$7</definedName>
    <definedName name="_xlnm.Print_Titles" localSheetId="6">Indian!$1:$7</definedName>
    <definedName name="_xlnm.Print_Titles" localSheetId="23">IndusInd!$1:$7</definedName>
    <definedName name="_xlnm.Print_Titles" localSheetId="7">IOB!$1:$7</definedName>
    <definedName name="_xlnm.Print_Titles" localSheetId="36">Jana!$1:$7</definedName>
    <definedName name="_xlnm.Print_Titles" localSheetId="24">Karnataka!$1:$7</definedName>
    <definedName name="_xlnm.Print_Titles" localSheetId="26">Kotak!$1:$7</definedName>
    <definedName name="_xlnm.Print_Titles" localSheetId="29">MGB!$1:$7</definedName>
    <definedName name="_xlnm.Print_Titles" localSheetId="31">MSCOOP!$1:$7</definedName>
    <definedName name="_xlnm.Print_Titles" localSheetId="8">PNB!$1:$7</definedName>
    <definedName name="_xlnm.Print_Titles" localSheetId="9">PSB!$1:$7</definedName>
    <definedName name="_xlnm.Print_Titles" localSheetId="27">RBL!$1:$7</definedName>
    <definedName name="_xlnm.Print_Titles" localSheetId="10">SBI!$1:$5</definedName>
    <definedName name="_xlnm.Print_Titles" localSheetId="0">Summary!$1:$5</definedName>
    <definedName name="_xlnm.Print_Titles" localSheetId="37">Suryoday!$1:$7</definedName>
    <definedName name="_xlnm.Print_Titles" localSheetId="11">UCO!$1:$7</definedName>
    <definedName name="_xlnm.Print_Titles" localSheetId="38">Ujjivan!$1:$7</definedName>
    <definedName name="_xlnm.Print_Titles" localSheetId="12">Union!$1:$7</definedName>
    <definedName name="_xlnm.Print_Titles" localSheetId="39">Utkarsh!$1:$7</definedName>
    <definedName name="_xlnm.Print_Titles" localSheetId="30">VKGB!$1:$7</definedName>
    <definedName name="_xlnm.Print_Titles" localSheetId="28">Yes!$1:$7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8" l="1"/>
  <c r="I18" i="38"/>
  <c r="J12" i="38"/>
  <c r="I12" i="38"/>
  <c r="J40" i="38"/>
  <c r="I40" i="38"/>
  <c r="F40" i="38"/>
  <c r="E40" i="38"/>
  <c r="J31" i="38"/>
  <c r="J41" i="38" s="1"/>
  <c r="F31" i="38"/>
  <c r="E31" i="38"/>
  <c r="I31" i="38" l="1"/>
  <c r="I41" i="38" s="1"/>
  <c r="C31" i="44" l="1"/>
  <c r="C30" i="44"/>
  <c r="J28" i="44"/>
  <c r="I28" i="44"/>
  <c r="D28" i="44"/>
  <c r="E28" i="44"/>
  <c r="F28" i="44"/>
  <c r="C28" i="44"/>
  <c r="J26" i="44"/>
  <c r="I26" i="44"/>
  <c r="J25" i="44"/>
  <c r="I25" i="44"/>
  <c r="J23" i="44"/>
  <c r="I23" i="44"/>
  <c r="J22" i="44"/>
  <c r="I22" i="44"/>
  <c r="D22" i="44"/>
  <c r="E22" i="44"/>
  <c r="F22" i="44"/>
  <c r="D23" i="44"/>
  <c r="E23" i="44"/>
  <c r="F23" i="44"/>
  <c r="D24" i="44"/>
  <c r="D25" i="44"/>
  <c r="E25" i="44"/>
  <c r="F25" i="44"/>
  <c r="D26" i="44"/>
  <c r="E26" i="44"/>
  <c r="F26" i="44"/>
  <c r="D27" i="44"/>
  <c r="C27" i="44"/>
  <c r="C26" i="44"/>
  <c r="C25" i="44"/>
  <c r="C24" i="44"/>
  <c r="C23" i="44"/>
  <c r="C22" i="44"/>
  <c r="J21" i="44"/>
  <c r="I21" i="44"/>
  <c r="D21" i="44"/>
  <c r="E21" i="44"/>
  <c r="F21" i="44"/>
  <c r="C21" i="44"/>
  <c r="J20" i="44"/>
  <c r="I20" i="44"/>
  <c r="D17" i="44"/>
  <c r="D18" i="44"/>
  <c r="D19" i="44"/>
  <c r="D20" i="44"/>
  <c r="E20" i="44"/>
  <c r="F20" i="44"/>
  <c r="C20" i="44"/>
  <c r="C19" i="44"/>
  <c r="C18" i="44"/>
  <c r="C17" i="44"/>
  <c r="C16" i="44"/>
  <c r="J15" i="44"/>
  <c r="I15" i="44"/>
  <c r="D15" i="44"/>
  <c r="E15" i="44"/>
  <c r="F15" i="44"/>
  <c r="C15" i="44"/>
  <c r="J14" i="44"/>
  <c r="I14" i="44"/>
  <c r="C14" i="44"/>
  <c r="D14" i="44"/>
  <c r="E14" i="44"/>
  <c r="F14" i="44"/>
  <c r="J12" i="44"/>
  <c r="J13" i="44"/>
  <c r="I13" i="44"/>
  <c r="I12" i="44"/>
  <c r="D11" i="44"/>
  <c r="D12" i="44"/>
  <c r="D13" i="44"/>
  <c r="C13" i="44"/>
  <c r="C12" i="44"/>
  <c r="C11" i="44"/>
  <c r="C10" i="44"/>
  <c r="J12" i="35" l="1"/>
  <c r="I12" i="35"/>
  <c r="J18" i="35"/>
  <c r="J31" i="35" s="1"/>
  <c r="I18" i="35"/>
  <c r="I31" i="35" s="1"/>
  <c r="J40" i="35"/>
  <c r="I40" i="35"/>
  <c r="J40" i="43"/>
  <c r="I40" i="43"/>
  <c r="J18" i="43"/>
  <c r="I18" i="43"/>
  <c r="J12" i="43"/>
  <c r="I12" i="43"/>
  <c r="J12" i="40"/>
  <c r="I12" i="40"/>
  <c r="J18" i="40"/>
  <c r="J31" i="40" s="1"/>
  <c r="I18" i="40"/>
  <c r="I31" i="40" s="1"/>
  <c r="J40" i="40"/>
  <c r="I40" i="40"/>
  <c r="J12" i="39"/>
  <c r="I12" i="39"/>
  <c r="J18" i="39"/>
  <c r="I18" i="39"/>
  <c r="J40" i="39"/>
  <c r="I40" i="39"/>
  <c r="J40" i="31"/>
  <c r="I40" i="31"/>
  <c r="J18" i="31"/>
  <c r="I18" i="31"/>
  <c r="J12" i="31"/>
  <c r="I12" i="31"/>
  <c r="J40" i="23"/>
  <c r="I40" i="23"/>
  <c r="J18" i="23"/>
  <c r="I18" i="23"/>
  <c r="J12" i="23"/>
  <c r="I12" i="23"/>
  <c r="I41" i="35" l="1"/>
  <c r="J41" i="35"/>
  <c r="I31" i="43"/>
  <c r="J31" i="43"/>
  <c r="J41" i="43" s="1"/>
  <c r="I41" i="43"/>
  <c r="I41" i="40"/>
  <c r="J41" i="40"/>
  <c r="I31" i="39"/>
  <c r="J31" i="39"/>
  <c r="J41" i="39" s="1"/>
  <c r="I41" i="39"/>
  <c r="I31" i="31"/>
  <c r="I41" i="31" s="1"/>
  <c r="J31" i="31"/>
  <c r="J41" i="31" s="1"/>
  <c r="I31" i="23"/>
  <c r="J31" i="23"/>
  <c r="I41" i="23"/>
  <c r="J41" i="23"/>
  <c r="J40" i="16"/>
  <c r="I40" i="16"/>
  <c r="J18" i="16"/>
  <c r="I18" i="16"/>
  <c r="J12" i="16"/>
  <c r="I12" i="16"/>
  <c r="J40" i="12"/>
  <c r="I40" i="12"/>
  <c r="J18" i="12"/>
  <c r="I18" i="12"/>
  <c r="J12" i="12"/>
  <c r="I12" i="12"/>
  <c r="J40" i="9"/>
  <c r="I40" i="9"/>
  <c r="J18" i="9"/>
  <c r="I18" i="9"/>
  <c r="J12" i="9"/>
  <c r="I12" i="9"/>
  <c r="J41" i="8"/>
  <c r="I41" i="8"/>
  <c r="J40" i="8"/>
  <c r="I40" i="8"/>
  <c r="J18" i="8"/>
  <c r="I18" i="8"/>
  <c r="J31" i="8"/>
  <c r="I31" i="8"/>
  <c r="J12" i="8"/>
  <c r="I12" i="8"/>
  <c r="J40" i="7"/>
  <c r="I40" i="7"/>
  <c r="I31" i="16" l="1"/>
  <c r="I41" i="16" s="1"/>
  <c r="J31" i="16"/>
  <c r="J41" i="16" s="1"/>
  <c r="I31" i="12"/>
  <c r="J31" i="12"/>
  <c r="J41" i="12" s="1"/>
  <c r="I41" i="12"/>
  <c r="I31" i="9"/>
  <c r="I41" i="9" s="1"/>
  <c r="J31" i="9"/>
  <c r="J41" i="9" s="1"/>
  <c r="D29" i="44" l="1"/>
  <c r="C29" i="44"/>
  <c r="D16" i="44"/>
  <c r="D10" i="44"/>
  <c r="C39" i="44"/>
  <c r="C38" i="44"/>
  <c r="J12" i="51" l="1"/>
  <c r="I12" i="51"/>
  <c r="J18" i="51"/>
  <c r="J31" i="51" s="1"/>
  <c r="I18" i="51"/>
  <c r="I31" i="51" s="1"/>
  <c r="J40" i="51"/>
  <c r="I40" i="51"/>
  <c r="J40" i="42"/>
  <c r="I40" i="42"/>
  <c r="J18" i="42"/>
  <c r="I18" i="42"/>
  <c r="J12" i="42"/>
  <c r="I12" i="42"/>
  <c r="J40" i="41"/>
  <c r="I40" i="41"/>
  <c r="J18" i="41"/>
  <c r="I18" i="41"/>
  <c r="J12" i="41"/>
  <c r="I12" i="41"/>
  <c r="J40" i="50"/>
  <c r="I40" i="50"/>
  <c r="J18" i="50"/>
  <c r="I18" i="50"/>
  <c r="J12" i="50"/>
  <c r="J31" i="50" s="1"/>
  <c r="J41" i="50" s="1"/>
  <c r="I12" i="50"/>
  <c r="I31" i="50" s="1"/>
  <c r="I41" i="50" s="1"/>
  <c r="J40" i="37"/>
  <c r="I40" i="37"/>
  <c r="J18" i="37"/>
  <c r="I18" i="37"/>
  <c r="J12" i="37"/>
  <c r="I12" i="37"/>
  <c r="J40" i="36"/>
  <c r="I40" i="36"/>
  <c r="J18" i="36"/>
  <c r="I18" i="36"/>
  <c r="J12" i="36"/>
  <c r="I12" i="36"/>
  <c r="J40" i="34"/>
  <c r="I40" i="34"/>
  <c r="J18" i="34"/>
  <c r="I18" i="34"/>
  <c r="J12" i="34"/>
  <c r="I12" i="34"/>
  <c r="J40" i="33"/>
  <c r="I40" i="33"/>
  <c r="J18" i="33"/>
  <c r="I18" i="33"/>
  <c r="J12" i="33"/>
  <c r="I12" i="33"/>
  <c r="J40" i="32"/>
  <c r="I40" i="32"/>
  <c r="J18" i="32"/>
  <c r="I18" i="32"/>
  <c r="J12" i="32"/>
  <c r="I12" i="32"/>
  <c r="J40" i="56"/>
  <c r="I40" i="56"/>
  <c r="J18" i="56"/>
  <c r="I18" i="56"/>
  <c r="J12" i="56"/>
  <c r="I12" i="56"/>
  <c r="J40" i="30"/>
  <c r="I40" i="30"/>
  <c r="J18" i="30"/>
  <c r="I18" i="30"/>
  <c r="J12" i="30"/>
  <c r="I12" i="30"/>
  <c r="J40" i="29"/>
  <c r="I40" i="29"/>
  <c r="J18" i="29"/>
  <c r="I18" i="29"/>
  <c r="J12" i="29"/>
  <c r="I12" i="29"/>
  <c r="J40" i="28"/>
  <c r="I40" i="28"/>
  <c r="J18" i="28"/>
  <c r="I18" i="28"/>
  <c r="J12" i="28"/>
  <c r="I12" i="28"/>
  <c r="J40" i="27"/>
  <c r="I40" i="27"/>
  <c r="J18" i="27"/>
  <c r="I18" i="27"/>
  <c r="J12" i="27"/>
  <c r="I12" i="27"/>
  <c r="I31" i="27" s="1"/>
  <c r="I41" i="27" s="1"/>
  <c r="J40" i="26"/>
  <c r="I40" i="26"/>
  <c r="J18" i="26"/>
  <c r="I18" i="26"/>
  <c r="J12" i="26"/>
  <c r="J31" i="26" s="1"/>
  <c r="I12" i="26"/>
  <c r="I31" i="26" s="1"/>
  <c r="I41" i="51" l="1"/>
  <c r="J41" i="51"/>
  <c r="J41" i="26"/>
  <c r="I41" i="26"/>
  <c r="I31" i="42"/>
  <c r="I41" i="42" s="1"/>
  <c r="J31" i="42"/>
  <c r="J41" i="42" s="1"/>
  <c r="I31" i="41"/>
  <c r="I41" i="41" s="1"/>
  <c r="J31" i="41"/>
  <c r="J41" i="41" s="1"/>
  <c r="I31" i="37"/>
  <c r="I41" i="37" s="1"/>
  <c r="J31" i="37"/>
  <c r="J41" i="37" s="1"/>
  <c r="I31" i="36"/>
  <c r="I41" i="36" s="1"/>
  <c r="J31" i="36"/>
  <c r="J41" i="36" s="1"/>
  <c r="I31" i="34"/>
  <c r="I41" i="34" s="1"/>
  <c r="J31" i="34"/>
  <c r="J41" i="34" s="1"/>
  <c r="I31" i="33"/>
  <c r="I41" i="33" s="1"/>
  <c r="J31" i="33"/>
  <c r="J41" i="33" s="1"/>
  <c r="I31" i="32"/>
  <c r="I41" i="32" s="1"/>
  <c r="J31" i="32"/>
  <c r="J41" i="32" s="1"/>
  <c r="J31" i="56"/>
  <c r="J41" i="56" s="1"/>
  <c r="I31" i="56"/>
  <c r="I41" i="56" s="1"/>
  <c r="J31" i="30"/>
  <c r="J41" i="30" s="1"/>
  <c r="I31" i="30"/>
  <c r="I41" i="30" s="1"/>
  <c r="I31" i="29"/>
  <c r="I41" i="29" s="1"/>
  <c r="J31" i="29"/>
  <c r="J41" i="29" s="1"/>
  <c r="J31" i="28"/>
  <c r="J41" i="28" s="1"/>
  <c r="I31" i="28"/>
  <c r="I41" i="28" s="1"/>
  <c r="J31" i="27"/>
  <c r="J41" i="27" s="1"/>
  <c r="J40" i="25" l="1"/>
  <c r="I40" i="25"/>
  <c r="J18" i="25"/>
  <c r="I18" i="25"/>
  <c r="J12" i="25"/>
  <c r="I12" i="25"/>
  <c r="I31" i="25" l="1"/>
  <c r="I41" i="25" s="1"/>
  <c r="J31" i="25"/>
  <c r="J41" i="25" s="1"/>
  <c r="J40" i="24"/>
  <c r="I40" i="24"/>
  <c r="J18" i="24"/>
  <c r="I18" i="24"/>
  <c r="J12" i="24"/>
  <c r="I12" i="24"/>
  <c r="J40" i="54"/>
  <c r="I40" i="54"/>
  <c r="J18" i="54"/>
  <c r="I18" i="54"/>
  <c r="J12" i="54"/>
  <c r="I12" i="54"/>
  <c r="J40" i="49"/>
  <c r="I40" i="49"/>
  <c r="J18" i="49"/>
  <c r="I18" i="49"/>
  <c r="J12" i="49"/>
  <c r="I12" i="49"/>
  <c r="J40" i="22"/>
  <c r="I40" i="22"/>
  <c r="J18" i="22"/>
  <c r="I18" i="22"/>
  <c r="J12" i="22"/>
  <c r="I12" i="22"/>
  <c r="J40" i="21"/>
  <c r="I40" i="21"/>
  <c r="I31" i="24" l="1"/>
  <c r="I41" i="24" s="1"/>
  <c r="J31" i="24"/>
  <c r="J41" i="24" s="1"/>
  <c r="I31" i="54"/>
  <c r="I41" i="54" s="1"/>
  <c r="J31" i="54"/>
  <c r="J41" i="54" s="1"/>
  <c r="I31" i="49"/>
  <c r="I41" i="49" s="1"/>
  <c r="J31" i="49"/>
  <c r="J41" i="49" s="1"/>
  <c r="J31" i="22"/>
  <c r="I31" i="22"/>
  <c r="J18" i="21"/>
  <c r="I18" i="21"/>
  <c r="J12" i="21"/>
  <c r="I12" i="21"/>
  <c r="J40" i="19"/>
  <c r="I40" i="19"/>
  <c r="J18" i="19"/>
  <c r="I18" i="19"/>
  <c r="J12" i="19"/>
  <c r="I12" i="19"/>
  <c r="J40" i="18"/>
  <c r="I40" i="18"/>
  <c r="J18" i="18"/>
  <c r="I18" i="18"/>
  <c r="J12" i="18"/>
  <c r="I12" i="18"/>
  <c r="J40" i="15"/>
  <c r="I40" i="15"/>
  <c r="J18" i="15"/>
  <c r="I18" i="15"/>
  <c r="J12" i="15"/>
  <c r="I12" i="15"/>
  <c r="I31" i="21" l="1"/>
  <c r="I41" i="21" s="1"/>
  <c r="J31" i="21"/>
  <c r="J41" i="21" s="1"/>
  <c r="I31" i="18"/>
  <c r="I41" i="18" s="1"/>
  <c r="J31" i="18"/>
  <c r="J41" i="18" s="1"/>
  <c r="I41" i="22"/>
  <c r="J41" i="22"/>
  <c r="J31" i="19"/>
  <c r="J41" i="19" s="1"/>
  <c r="I31" i="19"/>
  <c r="I41" i="19" s="1"/>
  <c r="I31" i="15"/>
  <c r="I41" i="15" s="1"/>
  <c r="J31" i="15"/>
  <c r="J41" i="15" s="1"/>
  <c r="J40" i="14"/>
  <c r="I40" i="14"/>
  <c r="J18" i="14"/>
  <c r="I18" i="14"/>
  <c r="J12" i="14"/>
  <c r="I12" i="14"/>
  <c r="J40" i="11"/>
  <c r="I40" i="11"/>
  <c r="J18" i="11"/>
  <c r="I18" i="11"/>
  <c r="J12" i="11"/>
  <c r="I12" i="11"/>
  <c r="J18" i="7"/>
  <c r="I18" i="7"/>
  <c r="J12" i="7"/>
  <c r="I12" i="7"/>
  <c r="J40" i="6"/>
  <c r="I40" i="6"/>
  <c r="J18" i="6"/>
  <c r="J31" i="6" s="1"/>
  <c r="I18" i="6"/>
  <c r="I31" i="6" s="1"/>
  <c r="I41" i="6" s="1"/>
  <c r="J12" i="6"/>
  <c r="I12" i="6"/>
  <c r="I31" i="14" l="1"/>
  <c r="I41" i="14" s="1"/>
  <c r="J31" i="14"/>
  <c r="J41" i="14" s="1"/>
  <c r="I31" i="11"/>
  <c r="I41" i="11" s="1"/>
  <c r="J31" i="11"/>
  <c r="J41" i="11" s="1"/>
  <c r="I31" i="7"/>
  <c r="I41" i="7" s="1"/>
  <c r="J31" i="7"/>
  <c r="J41" i="7" s="1"/>
  <c r="J41" i="6"/>
  <c r="G32" i="54" l="1"/>
  <c r="J40" i="5"/>
  <c r="I40" i="5"/>
  <c r="D40" i="5"/>
  <c r="D41" i="5" s="1"/>
  <c r="E40" i="5"/>
  <c r="F40" i="5"/>
  <c r="C40" i="5"/>
  <c r="C41" i="5" s="1"/>
  <c r="J12" i="5"/>
  <c r="I12" i="5"/>
  <c r="J18" i="5"/>
  <c r="I18" i="5"/>
  <c r="D31" i="5"/>
  <c r="C31" i="5"/>
  <c r="I31" i="5" l="1"/>
  <c r="I41" i="5" s="1"/>
  <c r="J31" i="5"/>
  <c r="J41" i="5" s="1"/>
  <c r="I104" i="44" l="1"/>
  <c r="J104" i="44"/>
  <c r="I105" i="44"/>
  <c r="J105" i="44"/>
  <c r="I106" i="44"/>
  <c r="J106" i="44"/>
  <c r="I107" i="44"/>
  <c r="J107" i="44"/>
  <c r="I108" i="44"/>
  <c r="J108" i="44"/>
  <c r="J103" i="44"/>
  <c r="I103" i="44"/>
  <c r="I81" i="44"/>
  <c r="J81" i="44"/>
  <c r="I82" i="44"/>
  <c r="J82" i="44"/>
  <c r="I83" i="44"/>
  <c r="J83" i="44"/>
  <c r="I84" i="44"/>
  <c r="J84" i="44"/>
  <c r="I85" i="44"/>
  <c r="J85" i="44"/>
  <c r="I86" i="44"/>
  <c r="J86" i="44"/>
  <c r="I87" i="44"/>
  <c r="J87" i="44"/>
  <c r="I88" i="44"/>
  <c r="J88" i="44"/>
  <c r="I89" i="44"/>
  <c r="J89" i="44"/>
  <c r="I90" i="44"/>
  <c r="J90" i="44"/>
  <c r="I91" i="44"/>
  <c r="J91" i="44"/>
  <c r="I92" i="44"/>
  <c r="J92" i="44"/>
  <c r="I93" i="44"/>
  <c r="J93" i="44"/>
  <c r="I94" i="44"/>
  <c r="J94" i="44"/>
  <c r="I95" i="44"/>
  <c r="J95" i="44"/>
  <c r="I96" i="44"/>
  <c r="J96" i="44"/>
  <c r="I97" i="44"/>
  <c r="J97" i="44"/>
  <c r="I98" i="44"/>
  <c r="J98" i="44"/>
  <c r="I99" i="44"/>
  <c r="J99" i="44"/>
  <c r="I100" i="44"/>
  <c r="J100" i="44"/>
  <c r="I101" i="44"/>
  <c r="J101" i="44"/>
  <c r="C104" i="44"/>
  <c r="D104" i="44"/>
  <c r="E104" i="44"/>
  <c r="F104" i="44"/>
  <c r="C105" i="44"/>
  <c r="D105" i="44"/>
  <c r="E105" i="44"/>
  <c r="F105" i="44"/>
  <c r="C106" i="44"/>
  <c r="D106" i="44"/>
  <c r="E106" i="44"/>
  <c r="F106" i="44"/>
  <c r="C107" i="44"/>
  <c r="D107" i="44"/>
  <c r="E107" i="44"/>
  <c r="F107" i="44"/>
  <c r="D103" i="44"/>
  <c r="E103" i="44"/>
  <c r="F103" i="44"/>
  <c r="C103" i="44"/>
  <c r="C100" i="44"/>
  <c r="D100" i="44"/>
  <c r="E100" i="44"/>
  <c r="F100" i="44"/>
  <c r="C101" i="44"/>
  <c r="D101" i="44"/>
  <c r="E101" i="44"/>
  <c r="F101" i="44"/>
  <c r="C87" i="44"/>
  <c r="D87" i="44"/>
  <c r="E87" i="44"/>
  <c r="F87" i="44"/>
  <c r="C88" i="44"/>
  <c r="D88" i="44"/>
  <c r="E88" i="44"/>
  <c r="F88" i="44"/>
  <c r="C89" i="44"/>
  <c r="D89" i="44"/>
  <c r="E89" i="44"/>
  <c r="F89" i="44"/>
  <c r="C90" i="44"/>
  <c r="D90" i="44"/>
  <c r="E90" i="44"/>
  <c r="F90" i="44"/>
  <c r="C91" i="44"/>
  <c r="D91" i="44"/>
  <c r="E91" i="44"/>
  <c r="G91" i="44" s="1"/>
  <c r="F91" i="44"/>
  <c r="C92" i="44"/>
  <c r="D92" i="44"/>
  <c r="E92" i="44"/>
  <c r="F92" i="44"/>
  <c r="C93" i="44"/>
  <c r="D93" i="44"/>
  <c r="E93" i="44"/>
  <c r="F93" i="44"/>
  <c r="C94" i="44"/>
  <c r="D94" i="44"/>
  <c r="E94" i="44"/>
  <c r="F94" i="44"/>
  <c r="C95" i="44"/>
  <c r="D95" i="44"/>
  <c r="E95" i="44"/>
  <c r="F95" i="44"/>
  <c r="C96" i="44"/>
  <c r="D96" i="44"/>
  <c r="E96" i="44"/>
  <c r="F96" i="44"/>
  <c r="C97" i="44"/>
  <c r="D97" i="44"/>
  <c r="E97" i="44"/>
  <c r="G97" i="44" s="1"/>
  <c r="F97" i="44"/>
  <c r="C98" i="44"/>
  <c r="D98" i="44"/>
  <c r="E98" i="44"/>
  <c r="G98" i="44" s="1"/>
  <c r="F98" i="44"/>
  <c r="C84" i="44"/>
  <c r="D84" i="44"/>
  <c r="E84" i="44"/>
  <c r="G84" i="44" s="1"/>
  <c r="F84" i="44"/>
  <c r="C85" i="44"/>
  <c r="D85" i="44"/>
  <c r="E85" i="44"/>
  <c r="G85" i="44" s="1"/>
  <c r="F85" i="44"/>
  <c r="C81" i="44"/>
  <c r="D81" i="44"/>
  <c r="E81" i="44"/>
  <c r="F81" i="44"/>
  <c r="C82" i="44"/>
  <c r="D82" i="44"/>
  <c r="E82" i="44"/>
  <c r="F82" i="44"/>
  <c r="C83" i="44"/>
  <c r="D83" i="44"/>
  <c r="E83" i="44"/>
  <c r="E13" i="44" s="1"/>
  <c r="F83" i="44"/>
  <c r="F13" i="44" s="1"/>
  <c r="I80" i="44"/>
  <c r="J80" i="44"/>
  <c r="H84" i="44" l="1"/>
  <c r="H101" i="44"/>
  <c r="G83" i="44"/>
  <c r="G82" i="44"/>
  <c r="G81" i="44"/>
  <c r="G96" i="44"/>
  <c r="G94" i="44"/>
  <c r="G92" i="44"/>
  <c r="G90" i="44"/>
  <c r="G88" i="44"/>
  <c r="G101" i="44"/>
  <c r="H83" i="44"/>
  <c r="H82" i="44"/>
  <c r="H81" i="44"/>
  <c r="H85" i="44"/>
  <c r="H98" i="44"/>
  <c r="H91" i="44"/>
  <c r="H100" i="44"/>
  <c r="G100" i="44"/>
  <c r="H97" i="44"/>
  <c r="H96" i="44"/>
  <c r="H95" i="44"/>
  <c r="G95" i="44"/>
  <c r="H94" i="44"/>
  <c r="H93" i="44"/>
  <c r="G93" i="44"/>
  <c r="H92" i="44"/>
  <c r="H90" i="44"/>
  <c r="H89" i="44"/>
  <c r="G89" i="44"/>
  <c r="H88" i="44"/>
  <c r="H87" i="44"/>
  <c r="G87" i="44"/>
  <c r="D40" i="49" l="1"/>
  <c r="C40" i="49"/>
  <c r="D40" i="14" l="1"/>
  <c r="E40" i="14"/>
  <c r="F40" i="14"/>
  <c r="D40" i="15"/>
  <c r="E40" i="15"/>
  <c r="F40" i="15"/>
  <c r="D40" i="16"/>
  <c r="E40" i="16"/>
  <c r="F40" i="16"/>
  <c r="D40" i="18"/>
  <c r="E40" i="18"/>
  <c r="F40" i="18"/>
  <c r="D40" i="19"/>
  <c r="D41" i="19" s="1"/>
  <c r="E40" i="19"/>
  <c r="F40" i="19"/>
  <c r="D40" i="21"/>
  <c r="E40" i="21"/>
  <c r="F40" i="21"/>
  <c r="D40" i="22"/>
  <c r="E40" i="22"/>
  <c r="F40" i="22"/>
  <c r="E40" i="49"/>
  <c r="F40" i="49"/>
  <c r="D40" i="23"/>
  <c r="D41" i="23" s="1"/>
  <c r="E40" i="23"/>
  <c r="F40" i="23"/>
  <c r="D40" i="54"/>
  <c r="E40" i="54"/>
  <c r="F40" i="54"/>
  <c r="D40" i="24"/>
  <c r="E40" i="24"/>
  <c r="F40" i="24"/>
  <c r="D40" i="25"/>
  <c r="E40" i="25"/>
  <c r="F40" i="25"/>
  <c r="D40" i="26"/>
  <c r="E40" i="26"/>
  <c r="F40" i="26"/>
  <c r="D40" i="27"/>
  <c r="E40" i="27"/>
  <c r="F40" i="27"/>
  <c r="D40" i="28"/>
  <c r="E40" i="28"/>
  <c r="F40" i="28"/>
  <c r="D40" i="29"/>
  <c r="E40" i="29"/>
  <c r="F40" i="29"/>
  <c r="D40" i="30"/>
  <c r="D41" i="30" s="1"/>
  <c r="E40" i="30"/>
  <c r="F40" i="30"/>
  <c r="D40" i="56"/>
  <c r="E40" i="56"/>
  <c r="F40" i="56"/>
  <c r="D40" i="31"/>
  <c r="E40" i="31"/>
  <c r="F40" i="31"/>
  <c r="D40" i="32"/>
  <c r="E40" i="32"/>
  <c r="F40" i="32"/>
  <c r="D40" i="33"/>
  <c r="E40" i="33"/>
  <c r="F40" i="33"/>
  <c r="D40" i="34"/>
  <c r="E40" i="34"/>
  <c r="F40" i="34"/>
  <c r="D40" i="35"/>
  <c r="E40" i="35"/>
  <c r="F40" i="35"/>
  <c r="D40" i="36"/>
  <c r="E40" i="36"/>
  <c r="F40" i="36"/>
  <c r="D40" i="37"/>
  <c r="E40" i="37"/>
  <c r="F40" i="37"/>
  <c r="D40" i="38"/>
  <c r="D40" i="39"/>
  <c r="E40" i="39"/>
  <c r="F40" i="39"/>
  <c r="D40" i="50"/>
  <c r="E40" i="50"/>
  <c r="F40" i="50"/>
  <c r="D40" i="40"/>
  <c r="E40" i="40"/>
  <c r="F40" i="40"/>
  <c r="D40" i="41"/>
  <c r="E40" i="41"/>
  <c r="F40" i="41"/>
  <c r="D40" i="42"/>
  <c r="E40" i="42"/>
  <c r="F40" i="42"/>
  <c r="D40" i="43"/>
  <c r="E40" i="43"/>
  <c r="F40" i="43"/>
  <c r="D40" i="51"/>
  <c r="E40" i="51"/>
  <c r="F40" i="51"/>
  <c r="D40" i="12"/>
  <c r="D41" i="12" s="1"/>
  <c r="E40" i="12"/>
  <c r="F40" i="12"/>
  <c r="D41" i="16"/>
  <c r="D41" i="24"/>
  <c r="D41" i="32"/>
  <c r="D41" i="35"/>
  <c r="D41" i="39"/>
  <c r="C40" i="14"/>
  <c r="C40" i="15"/>
  <c r="C40" i="16"/>
  <c r="C40" i="18"/>
  <c r="C40" i="19"/>
  <c r="C40" i="21"/>
  <c r="C40" i="22"/>
  <c r="C40" i="23"/>
  <c r="C40" i="54"/>
  <c r="C40" i="24"/>
  <c r="C40" i="25"/>
  <c r="C40" i="26"/>
  <c r="C40" i="27"/>
  <c r="C40" i="28"/>
  <c r="C40" i="29"/>
  <c r="C40" i="30"/>
  <c r="C40" i="56"/>
  <c r="C108" i="44" s="1"/>
  <c r="C40" i="31"/>
  <c r="C40" i="32"/>
  <c r="C40" i="33"/>
  <c r="C40" i="34"/>
  <c r="C40" i="35"/>
  <c r="C40" i="36"/>
  <c r="C40" i="37"/>
  <c r="C40" i="38"/>
  <c r="C40" i="39"/>
  <c r="C40" i="50"/>
  <c r="C40" i="40"/>
  <c r="C40" i="41"/>
  <c r="C40" i="42"/>
  <c r="C40" i="43"/>
  <c r="C40" i="51"/>
  <c r="C40" i="12"/>
  <c r="E31" i="15"/>
  <c r="E41" i="15" s="1"/>
  <c r="D31" i="16"/>
  <c r="D31" i="19"/>
  <c r="D31" i="23"/>
  <c r="D31" i="24"/>
  <c r="D31" i="30"/>
  <c r="D31" i="32"/>
  <c r="F31" i="34"/>
  <c r="F41" i="34" s="1"/>
  <c r="D31" i="35"/>
  <c r="D31" i="39"/>
  <c r="D31" i="12"/>
  <c r="C31" i="16"/>
  <c r="C41" i="16" s="1"/>
  <c r="C31" i="19"/>
  <c r="C31" i="23"/>
  <c r="C31" i="24"/>
  <c r="C31" i="27"/>
  <c r="C41" i="27" s="1"/>
  <c r="C31" i="30"/>
  <c r="C31" i="32"/>
  <c r="C31" i="35"/>
  <c r="C31" i="36"/>
  <c r="C31" i="37"/>
  <c r="C41" i="37" s="1"/>
  <c r="C31" i="39"/>
  <c r="C31" i="41"/>
  <c r="C41" i="41" s="1"/>
  <c r="C31" i="12"/>
  <c r="C41" i="19"/>
  <c r="C41" i="23"/>
  <c r="C41" i="24"/>
  <c r="C41" i="30"/>
  <c r="C41" i="32"/>
  <c r="C41" i="35"/>
  <c r="C41" i="36"/>
  <c r="C41" i="39"/>
  <c r="C41" i="12"/>
  <c r="D18" i="14"/>
  <c r="D31" i="14" s="1"/>
  <c r="E18" i="14"/>
  <c r="F18" i="14"/>
  <c r="D18" i="15"/>
  <c r="E18" i="15"/>
  <c r="F18" i="15"/>
  <c r="D18" i="16"/>
  <c r="E18" i="16"/>
  <c r="F18" i="16"/>
  <c r="F31" i="16" s="1"/>
  <c r="D18" i="18"/>
  <c r="E18" i="18"/>
  <c r="F18" i="18"/>
  <c r="D18" i="19"/>
  <c r="E18" i="19"/>
  <c r="F18" i="19"/>
  <c r="D18" i="21"/>
  <c r="E18" i="21"/>
  <c r="F18" i="21"/>
  <c r="F31" i="21" s="1"/>
  <c r="D18" i="22"/>
  <c r="E18" i="22"/>
  <c r="F18" i="22"/>
  <c r="D18" i="49"/>
  <c r="E18" i="49"/>
  <c r="F18" i="49"/>
  <c r="D18" i="23"/>
  <c r="E18" i="23"/>
  <c r="F18" i="23"/>
  <c r="D18" i="54"/>
  <c r="E18" i="54"/>
  <c r="F18" i="54"/>
  <c r="D18" i="24"/>
  <c r="E18" i="24"/>
  <c r="F18" i="24"/>
  <c r="D18" i="25"/>
  <c r="E18" i="25"/>
  <c r="F18" i="25"/>
  <c r="D18" i="26"/>
  <c r="D31" i="26" s="1"/>
  <c r="E18" i="26"/>
  <c r="F18" i="26"/>
  <c r="D18" i="27"/>
  <c r="E18" i="27"/>
  <c r="F18" i="27"/>
  <c r="D18" i="28"/>
  <c r="E18" i="28"/>
  <c r="F18" i="28"/>
  <c r="D18" i="29"/>
  <c r="E18" i="29"/>
  <c r="F18" i="29"/>
  <c r="D18" i="30"/>
  <c r="E18" i="30"/>
  <c r="F18" i="30"/>
  <c r="D18" i="56"/>
  <c r="D86" i="44" s="1"/>
  <c r="E18" i="56"/>
  <c r="F18" i="56"/>
  <c r="D18" i="31"/>
  <c r="E18" i="31"/>
  <c r="F18" i="31"/>
  <c r="D18" i="32"/>
  <c r="E18" i="32"/>
  <c r="F18" i="32"/>
  <c r="D18" i="33"/>
  <c r="E18" i="33"/>
  <c r="F18" i="33"/>
  <c r="D18" i="34"/>
  <c r="D31" i="34" s="1"/>
  <c r="E18" i="34"/>
  <c r="F18" i="34"/>
  <c r="D18" i="35"/>
  <c r="E18" i="35"/>
  <c r="E31" i="35" s="1"/>
  <c r="F18" i="35"/>
  <c r="F31" i="35" s="1"/>
  <c r="D18" i="36"/>
  <c r="D31" i="36" s="1"/>
  <c r="D41" i="36" s="1"/>
  <c r="E18" i="36"/>
  <c r="F18" i="36"/>
  <c r="D18" i="37"/>
  <c r="D31" i="37" s="1"/>
  <c r="E18" i="37"/>
  <c r="F18" i="37"/>
  <c r="D18" i="38"/>
  <c r="E18" i="38"/>
  <c r="F18" i="38"/>
  <c r="D18" i="39"/>
  <c r="E18" i="39"/>
  <c r="F18" i="39"/>
  <c r="F31" i="39" s="1"/>
  <c r="D18" i="50"/>
  <c r="E18" i="50"/>
  <c r="F18" i="50"/>
  <c r="D18" i="40"/>
  <c r="E18" i="40"/>
  <c r="F18" i="40"/>
  <c r="D18" i="41"/>
  <c r="D31" i="41" s="1"/>
  <c r="E18" i="41"/>
  <c r="F18" i="41"/>
  <c r="D18" i="42"/>
  <c r="E18" i="42"/>
  <c r="F18" i="42"/>
  <c r="D18" i="43"/>
  <c r="E18" i="43"/>
  <c r="E31" i="43" s="1"/>
  <c r="E41" i="43" s="1"/>
  <c r="F18" i="43"/>
  <c r="D18" i="51"/>
  <c r="E18" i="51"/>
  <c r="F18" i="51"/>
  <c r="D18" i="12"/>
  <c r="E18" i="12"/>
  <c r="F18" i="12"/>
  <c r="C18" i="14"/>
  <c r="C31" i="14" s="1"/>
  <c r="C41" i="14" s="1"/>
  <c r="C18" i="15"/>
  <c r="C18" i="16"/>
  <c r="C18" i="18"/>
  <c r="C18" i="19"/>
  <c r="C18" i="21"/>
  <c r="C18" i="22"/>
  <c r="C18" i="49"/>
  <c r="C18" i="23"/>
  <c r="C18" i="54"/>
  <c r="C18" i="24"/>
  <c r="C18" i="25"/>
  <c r="C18" i="26"/>
  <c r="C31" i="26" s="1"/>
  <c r="C41" i="26" s="1"/>
  <c r="C18" i="27"/>
  <c r="C18" i="28"/>
  <c r="C18" i="29"/>
  <c r="C18" i="30"/>
  <c r="C18" i="56"/>
  <c r="C86" i="44" s="1"/>
  <c r="C18" i="31"/>
  <c r="C18" i="32"/>
  <c r="C18" i="33"/>
  <c r="C18" i="34"/>
  <c r="C31" i="34" s="1"/>
  <c r="C41" i="34" s="1"/>
  <c r="C18" i="35"/>
  <c r="C18" i="36"/>
  <c r="C18" i="37"/>
  <c r="C18" i="38"/>
  <c r="C18" i="39"/>
  <c r="C18" i="50"/>
  <c r="C18" i="40"/>
  <c r="C18" i="41"/>
  <c r="C18" i="42"/>
  <c r="C18" i="43"/>
  <c r="C18" i="51"/>
  <c r="C18" i="12"/>
  <c r="D12" i="14"/>
  <c r="E12" i="14"/>
  <c r="F12" i="14"/>
  <c r="F31" i="14" s="1"/>
  <c r="D12" i="15"/>
  <c r="D31" i="15" s="1"/>
  <c r="E12" i="15"/>
  <c r="F12" i="15"/>
  <c r="F31" i="15" s="1"/>
  <c r="F41" i="15" s="1"/>
  <c r="D12" i="16"/>
  <c r="E12" i="16"/>
  <c r="E31" i="16" s="1"/>
  <c r="F12" i="16"/>
  <c r="D12" i="18"/>
  <c r="D31" i="18" s="1"/>
  <c r="E12" i="18"/>
  <c r="F12" i="18"/>
  <c r="F31" i="18" s="1"/>
  <c r="D12" i="19"/>
  <c r="E12" i="19"/>
  <c r="F12" i="19"/>
  <c r="D12" i="21"/>
  <c r="E12" i="21"/>
  <c r="F12" i="21"/>
  <c r="D12" i="22"/>
  <c r="E12" i="22"/>
  <c r="E31" i="22" s="1"/>
  <c r="F12" i="22"/>
  <c r="F31" i="22" s="1"/>
  <c r="D12" i="49"/>
  <c r="D31" i="49" s="1"/>
  <c r="D41" i="49" s="1"/>
  <c r="E12" i="49"/>
  <c r="F12" i="49"/>
  <c r="F31" i="49" s="1"/>
  <c r="D12" i="23"/>
  <c r="E12" i="23"/>
  <c r="E31" i="23" s="1"/>
  <c r="F12" i="23"/>
  <c r="F31" i="23" s="1"/>
  <c r="D12" i="54"/>
  <c r="D31" i="54" s="1"/>
  <c r="E12" i="54"/>
  <c r="F12" i="54"/>
  <c r="D12" i="24"/>
  <c r="E12" i="24"/>
  <c r="F12" i="24"/>
  <c r="D12" i="25"/>
  <c r="E12" i="25"/>
  <c r="F12" i="25"/>
  <c r="D12" i="26"/>
  <c r="E12" i="26"/>
  <c r="F12" i="26"/>
  <c r="D12" i="27"/>
  <c r="D31" i="27" s="1"/>
  <c r="E12" i="27"/>
  <c r="F12" i="27"/>
  <c r="D12" i="28"/>
  <c r="E12" i="28"/>
  <c r="F12" i="28"/>
  <c r="D12" i="29"/>
  <c r="E12" i="29"/>
  <c r="F12" i="29"/>
  <c r="D12" i="30"/>
  <c r="E12" i="30"/>
  <c r="E31" i="30" s="1"/>
  <c r="F12" i="30"/>
  <c r="D12" i="56"/>
  <c r="D80" i="44" s="1"/>
  <c r="E12" i="56"/>
  <c r="F12" i="56"/>
  <c r="D12" i="31"/>
  <c r="E12" i="31"/>
  <c r="E31" i="31" s="1"/>
  <c r="F12" i="31"/>
  <c r="F31" i="31" s="1"/>
  <c r="D12" i="32"/>
  <c r="E12" i="32"/>
  <c r="E31" i="32" s="1"/>
  <c r="E41" i="32" s="1"/>
  <c r="F12" i="32"/>
  <c r="F31" i="32" s="1"/>
  <c r="D12" i="33"/>
  <c r="D31" i="33" s="1"/>
  <c r="E12" i="33"/>
  <c r="F12" i="33"/>
  <c r="D12" i="34"/>
  <c r="E12" i="34"/>
  <c r="E31" i="34" s="1"/>
  <c r="F12" i="34"/>
  <c r="D12" i="35"/>
  <c r="E12" i="35"/>
  <c r="F12" i="35"/>
  <c r="D12" i="36"/>
  <c r="E12" i="36"/>
  <c r="E31" i="36" s="1"/>
  <c r="F12" i="36"/>
  <c r="D12" i="37"/>
  <c r="E12" i="37"/>
  <c r="E31" i="37" s="1"/>
  <c r="F12" i="37"/>
  <c r="F31" i="37" s="1"/>
  <c r="F41" i="37" s="1"/>
  <c r="D12" i="38"/>
  <c r="E12" i="38"/>
  <c r="F12" i="38"/>
  <c r="D12" i="39"/>
  <c r="E12" i="39"/>
  <c r="E31" i="39" s="1"/>
  <c r="F12" i="39"/>
  <c r="D12" i="50"/>
  <c r="E12" i="50"/>
  <c r="E31" i="50" s="1"/>
  <c r="E41" i="50" s="1"/>
  <c r="F12" i="50"/>
  <c r="F31" i="50" s="1"/>
  <c r="D12" i="40"/>
  <c r="D31" i="40" s="1"/>
  <c r="E12" i="40"/>
  <c r="F12" i="40"/>
  <c r="D12" i="41"/>
  <c r="E12" i="41"/>
  <c r="E31" i="41" s="1"/>
  <c r="F12" i="41"/>
  <c r="F31" i="41" s="1"/>
  <c r="D12" i="42"/>
  <c r="D31" i="42" s="1"/>
  <c r="E12" i="42"/>
  <c r="E31" i="42" s="1"/>
  <c r="F12" i="42"/>
  <c r="D12" i="43"/>
  <c r="E12" i="43"/>
  <c r="F12" i="43"/>
  <c r="F31" i="43" s="1"/>
  <c r="D12" i="51"/>
  <c r="E12" i="51"/>
  <c r="F12" i="51"/>
  <c r="F31" i="51" s="1"/>
  <c r="F41" i="51" s="1"/>
  <c r="D12" i="12"/>
  <c r="E12" i="12"/>
  <c r="F12" i="12"/>
  <c r="C12" i="14"/>
  <c r="C12" i="15"/>
  <c r="C12" i="16"/>
  <c r="C12" i="18"/>
  <c r="C31" i="18" s="1"/>
  <c r="C12" i="19"/>
  <c r="C12" i="21"/>
  <c r="C31" i="21" s="1"/>
  <c r="C41" i="21" s="1"/>
  <c r="C12" i="22"/>
  <c r="C31" i="22" s="1"/>
  <c r="C12" i="49"/>
  <c r="C31" i="49" s="1"/>
  <c r="C41" i="49" s="1"/>
  <c r="C12" i="23"/>
  <c r="C12" i="54"/>
  <c r="C31" i="54" s="1"/>
  <c r="C12" i="24"/>
  <c r="C12" i="25"/>
  <c r="C31" i="25" s="1"/>
  <c r="C12" i="26"/>
  <c r="C12" i="27"/>
  <c r="C12" i="28"/>
  <c r="C31" i="28" s="1"/>
  <c r="C12" i="29"/>
  <c r="C12" i="30"/>
  <c r="C12" i="56"/>
  <c r="C80" i="44" s="1"/>
  <c r="C12" i="31"/>
  <c r="C31" i="31" s="1"/>
  <c r="C12" i="32"/>
  <c r="C12" i="33"/>
  <c r="C12" i="34"/>
  <c r="C12" i="35"/>
  <c r="C12" i="36"/>
  <c r="C12" i="37"/>
  <c r="C12" i="38"/>
  <c r="C31" i="38" s="1"/>
  <c r="C41" i="38" s="1"/>
  <c r="C12" i="39"/>
  <c r="C12" i="50"/>
  <c r="C31" i="50" s="1"/>
  <c r="C12" i="40"/>
  <c r="C12" i="41"/>
  <c r="C12" i="42"/>
  <c r="C12" i="43"/>
  <c r="C31" i="43" s="1"/>
  <c r="C41" i="43" s="1"/>
  <c r="C12" i="51"/>
  <c r="C31" i="51" s="1"/>
  <c r="C41" i="51" s="1"/>
  <c r="C12" i="12"/>
  <c r="D18" i="11"/>
  <c r="E18" i="11"/>
  <c r="F18" i="11"/>
  <c r="D40" i="11"/>
  <c r="E40" i="11"/>
  <c r="F40" i="11"/>
  <c r="C40" i="11"/>
  <c r="C18" i="11"/>
  <c r="D12" i="11"/>
  <c r="E12" i="11"/>
  <c r="F12" i="11"/>
  <c r="C12" i="11"/>
  <c r="D41" i="9"/>
  <c r="C41" i="9"/>
  <c r="D40" i="9"/>
  <c r="E40" i="9"/>
  <c r="F40" i="9"/>
  <c r="C40" i="9"/>
  <c r="D31" i="9"/>
  <c r="C31" i="9"/>
  <c r="D18" i="9"/>
  <c r="E18" i="9"/>
  <c r="F18" i="9"/>
  <c r="C18" i="9"/>
  <c r="D12" i="9"/>
  <c r="E12" i="9"/>
  <c r="F12" i="9"/>
  <c r="C12" i="9"/>
  <c r="D41" i="8"/>
  <c r="C41" i="8"/>
  <c r="D40" i="8"/>
  <c r="E40" i="8"/>
  <c r="F40" i="8"/>
  <c r="C40" i="8"/>
  <c r="D31" i="8"/>
  <c r="C31" i="8"/>
  <c r="D18" i="8"/>
  <c r="E18" i="8"/>
  <c r="F18" i="8"/>
  <c r="C18" i="8"/>
  <c r="D12" i="8"/>
  <c r="E12" i="8"/>
  <c r="F12" i="8"/>
  <c r="C12" i="8"/>
  <c r="D31" i="7"/>
  <c r="C31" i="7"/>
  <c r="C41" i="7" s="1"/>
  <c r="D41" i="7"/>
  <c r="D40" i="7"/>
  <c r="E40" i="7"/>
  <c r="F40" i="7"/>
  <c r="C40" i="7"/>
  <c r="D18" i="7"/>
  <c r="E18" i="7"/>
  <c r="F18" i="7"/>
  <c r="C18" i="7"/>
  <c r="D12" i="7"/>
  <c r="E12" i="7"/>
  <c r="F12" i="7"/>
  <c r="C12" i="7"/>
  <c r="C41" i="6"/>
  <c r="D40" i="6"/>
  <c r="D41" i="6" s="1"/>
  <c r="E40" i="6"/>
  <c r="F40" i="6"/>
  <c r="C40" i="6"/>
  <c r="D31" i="6"/>
  <c r="C31" i="6"/>
  <c r="D18" i="6"/>
  <c r="E18" i="6"/>
  <c r="F18" i="6"/>
  <c r="C18" i="6"/>
  <c r="D12" i="6"/>
  <c r="E12" i="6"/>
  <c r="F12" i="6"/>
  <c r="C12" i="6"/>
  <c r="D18" i="5"/>
  <c r="E18" i="5"/>
  <c r="F18" i="5"/>
  <c r="C18" i="5"/>
  <c r="D12" i="5"/>
  <c r="E12" i="5"/>
  <c r="E31" i="5" s="1"/>
  <c r="E41" i="5" s="1"/>
  <c r="F12" i="5"/>
  <c r="F31" i="5" s="1"/>
  <c r="F41" i="5" s="1"/>
  <c r="C12" i="5"/>
  <c r="G36" i="31"/>
  <c r="H36" i="31"/>
  <c r="G37" i="31"/>
  <c r="H37" i="31"/>
  <c r="G38" i="31"/>
  <c r="H38" i="31"/>
  <c r="G39" i="31"/>
  <c r="H39" i="31"/>
  <c r="H35" i="31"/>
  <c r="G35" i="31"/>
  <c r="G16" i="31"/>
  <c r="H16" i="31"/>
  <c r="G17" i="31"/>
  <c r="H17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7" i="31"/>
  <c r="H27" i="31"/>
  <c r="G28" i="31"/>
  <c r="H28" i="31"/>
  <c r="G29" i="31"/>
  <c r="H29" i="31"/>
  <c r="G30" i="31"/>
  <c r="H30" i="31"/>
  <c r="G32" i="31"/>
  <c r="H32" i="31"/>
  <c r="G33" i="31"/>
  <c r="H33" i="31"/>
  <c r="G13" i="31"/>
  <c r="H13" i="31"/>
  <c r="G14" i="31"/>
  <c r="H14" i="31"/>
  <c r="G15" i="31"/>
  <c r="H15" i="31"/>
  <c r="E41" i="36" l="1"/>
  <c r="F31" i="36"/>
  <c r="F41" i="36" s="1"/>
  <c r="F41" i="35"/>
  <c r="E41" i="35"/>
  <c r="E41" i="34"/>
  <c r="E31" i="51"/>
  <c r="E41" i="51" s="1"/>
  <c r="F41" i="43"/>
  <c r="E31" i="40"/>
  <c r="E41" i="40" s="1"/>
  <c r="F41" i="39"/>
  <c r="E41" i="39"/>
  <c r="E41" i="37"/>
  <c r="E31" i="33"/>
  <c r="E41" i="33" s="1"/>
  <c r="F31" i="33"/>
  <c r="F41" i="33" s="1"/>
  <c r="F41" i="32"/>
  <c r="H40" i="31"/>
  <c r="H18" i="31"/>
  <c r="F41" i="31"/>
  <c r="E41" i="31"/>
  <c r="E31" i="28"/>
  <c r="E41" i="28" s="1"/>
  <c r="E31" i="26"/>
  <c r="E41" i="26" s="1"/>
  <c r="F31" i="54"/>
  <c r="F41" i="54" s="1"/>
  <c r="E31" i="54"/>
  <c r="E41" i="23"/>
  <c r="F41" i="23"/>
  <c r="E31" i="49"/>
  <c r="E41" i="49" s="1"/>
  <c r="E41" i="16"/>
  <c r="F41" i="16"/>
  <c r="E31" i="11"/>
  <c r="E41" i="11" s="1"/>
  <c r="E31" i="9"/>
  <c r="E41" i="9" s="1"/>
  <c r="F31" i="9"/>
  <c r="F41" i="9" s="1"/>
  <c r="F31" i="8"/>
  <c r="F41" i="8" s="1"/>
  <c r="E31" i="8"/>
  <c r="E41" i="8" s="1"/>
  <c r="E41" i="22"/>
  <c r="F31" i="42"/>
  <c r="F41" i="42" s="1"/>
  <c r="E41" i="42"/>
  <c r="F41" i="41"/>
  <c r="E41" i="41"/>
  <c r="F31" i="40"/>
  <c r="F41" i="40" s="1"/>
  <c r="F41" i="50"/>
  <c r="F41" i="38"/>
  <c r="E41" i="38"/>
  <c r="F31" i="56"/>
  <c r="F41" i="56" s="1"/>
  <c r="E31" i="56"/>
  <c r="E41" i="56" s="1"/>
  <c r="E41" i="30"/>
  <c r="F31" i="30"/>
  <c r="F41" i="30" s="1"/>
  <c r="E31" i="29"/>
  <c r="E41" i="29" s="1"/>
  <c r="F31" i="29"/>
  <c r="F41" i="29" s="1"/>
  <c r="F31" i="28"/>
  <c r="F41" i="28" s="1"/>
  <c r="F31" i="27"/>
  <c r="F41" i="27" s="1"/>
  <c r="E31" i="27"/>
  <c r="E41" i="27" s="1"/>
  <c r="F31" i="26"/>
  <c r="F41" i="26" s="1"/>
  <c r="F31" i="25"/>
  <c r="F41" i="25" s="1"/>
  <c r="E31" i="25"/>
  <c r="E41" i="25" s="1"/>
  <c r="F31" i="24"/>
  <c r="F41" i="24" s="1"/>
  <c r="E31" i="24"/>
  <c r="E41" i="24" s="1"/>
  <c r="E41" i="54"/>
  <c r="F108" i="44"/>
  <c r="E108" i="44"/>
  <c r="F86" i="44"/>
  <c r="E86" i="44"/>
  <c r="F41" i="49"/>
  <c r="E80" i="44"/>
  <c r="F80" i="44"/>
  <c r="F41" i="22"/>
  <c r="F41" i="21"/>
  <c r="E31" i="21"/>
  <c r="E31" i="19"/>
  <c r="E41" i="19" s="1"/>
  <c r="F31" i="19"/>
  <c r="F41" i="19" s="1"/>
  <c r="E31" i="18"/>
  <c r="E41" i="18" s="1"/>
  <c r="F41" i="18"/>
  <c r="F41" i="14"/>
  <c r="E31" i="14"/>
  <c r="E41" i="14" s="1"/>
  <c r="F31" i="12"/>
  <c r="F41" i="12" s="1"/>
  <c r="E31" i="12"/>
  <c r="E41" i="12" s="1"/>
  <c r="F31" i="11"/>
  <c r="F41" i="11" s="1"/>
  <c r="F31" i="7"/>
  <c r="F41" i="7" s="1"/>
  <c r="E31" i="7"/>
  <c r="E41" i="7" s="1"/>
  <c r="F31" i="6"/>
  <c r="F41" i="6" s="1"/>
  <c r="E31" i="6"/>
  <c r="E41" i="6" s="1"/>
  <c r="C41" i="54"/>
  <c r="D108" i="44"/>
  <c r="D41" i="54"/>
  <c r="D31" i="56"/>
  <c r="D99" i="44" s="1"/>
  <c r="C31" i="56"/>
  <c r="D31" i="51"/>
  <c r="D41" i="51" s="1"/>
  <c r="D31" i="43"/>
  <c r="D41" i="43" s="1"/>
  <c r="D41" i="42"/>
  <c r="C31" i="42"/>
  <c r="C41" i="42" s="1"/>
  <c r="D41" i="41"/>
  <c r="C31" i="40"/>
  <c r="C41" i="40" s="1"/>
  <c r="D41" i="40"/>
  <c r="C41" i="50"/>
  <c r="D31" i="50"/>
  <c r="D41" i="50" s="1"/>
  <c r="D31" i="38"/>
  <c r="D41" i="38" s="1"/>
  <c r="D41" i="37"/>
  <c r="D41" i="34"/>
  <c r="C31" i="33"/>
  <c r="C41" i="33" s="1"/>
  <c r="D41" i="33"/>
  <c r="C41" i="31"/>
  <c r="D31" i="31"/>
  <c r="H31" i="31" s="1"/>
  <c r="H12" i="31"/>
  <c r="G12" i="31"/>
  <c r="D31" i="29"/>
  <c r="D41" i="29" s="1"/>
  <c r="C31" i="29"/>
  <c r="C41" i="29" s="1"/>
  <c r="C41" i="28"/>
  <c r="D31" i="28"/>
  <c r="D41" i="28" s="1"/>
  <c r="D41" i="27"/>
  <c r="D41" i="26"/>
  <c r="C41" i="25"/>
  <c r="D31" i="25"/>
  <c r="D41" i="25" s="1"/>
  <c r="C41" i="22"/>
  <c r="D31" i="22"/>
  <c r="D41" i="22" s="1"/>
  <c r="D31" i="21"/>
  <c r="D41" i="21" s="1"/>
  <c r="D41" i="18"/>
  <c r="C41" i="18"/>
  <c r="C31" i="15"/>
  <c r="C41" i="15" s="1"/>
  <c r="D41" i="15"/>
  <c r="D41" i="14"/>
  <c r="G40" i="31"/>
  <c r="G31" i="31"/>
  <c r="G18" i="31"/>
  <c r="D31" i="11"/>
  <c r="D41" i="11" s="1"/>
  <c r="C31" i="11"/>
  <c r="C41" i="11" s="1"/>
  <c r="G41" i="31" l="1"/>
  <c r="G86" i="44"/>
  <c r="H86" i="44"/>
  <c r="H80" i="44"/>
  <c r="G80" i="44"/>
  <c r="E99" i="44"/>
  <c r="F99" i="44"/>
  <c r="F109" i="44"/>
  <c r="E41" i="21"/>
  <c r="E109" i="44" s="1"/>
  <c r="C99" i="44"/>
  <c r="C41" i="56"/>
  <c r="C109" i="44" s="1"/>
  <c r="D41" i="56"/>
  <c r="D109" i="44" s="1"/>
  <c r="D41" i="31"/>
  <c r="H41" i="31" s="1"/>
  <c r="J109" i="44"/>
  <c r="I109" i="44"/>
  <c r="G99" i="44" l="1"/>
  <c r="H99" i="44"/>
  <c r="G13" i="23"/>
  <c r="H13" i="23"/>
  <c r="D51" i="44" l="1"/>
  <c r="G13" i="7"/>
  <c r="H13" i="7"/>
  <c r="G14" i="7"/>
  <c r="H14" i="7"/>
  <c r="G15" i="7"/>
  <c r="H15" i="7"/>
  <c r="G16" i="7"/>
  <c r="H16" i="7"/>
  <c r="G17" i="7"/>
  <c r="H17" i="7"/>
  <c r="G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H12" i="7"/>
  <c r="G12" i="7"/>
  <c r="H12" i="8"/>
  <c r="G12" i="8"/>
  <c r="H12" i="9"/>
  <c r="G12" i="9"/>
  <c r="H12" i="11"/>
  <c r="G12" i="11"/>
  <c r="H12" i="12"/>
  <c r="G12" i="12"/>
  <c r="H12" i="14"/>
  <c r="G12" i="14"/>
  <c r="H12" i="15"/>
  <c r="G12" i="15"/>
  <c r="H12" i="16"/>
  <c r="G12" i="16"/>
  <c r="H12" i="18"/>
  <c r="G12" i="18"/>
  <c r="H12" i="19"/>
  <c r="G12" i="19"/>
  <c r="H12" i="21"/>
  <c r="G12" i="21"/>
  <c r="H12" i="22"/>
  <c r="G12" i="22"/>
  <c r="H12" i="49"/>
  <c r="G12" i="49"/>
  <c r="H12" i="23"/>
  <c r="G12" i="23"/>
  <c r="H12" i="54"/>
  <c r="G12" i="54"/>
  <c r="H12" i="24"/>
  <c r="G12" i="24"/>
  <c r="H12" i="25"/>
  <c r="G12" i="25"/>
  <c r="H12" i="26"/>
  <c r="G12" i="26"/>
  <c r="H12" i="27"/>
  <c r="G12" i="27"/>
  <c r="H12" i="28"/>
  <c r="G12" i="28"/>
  <c r="H12" i="29"/>
  <c r="G12" i="29"/>
  <c r="H12" i="30"/>
  <c r="G12" i="30"/>
  <c r="H12" i="56"/>
  <c r="G12" i="56"/>
  <c r="H12" i="32"/>
  <c r="G12" i="32"/>
  <c r="H12" i="33"/>
  <c r="G12" i="33"/>
  <c r="H12" i="34"/>
  <c r="G12" i="34"/>
  <c r="H12" i="35"/>
  <c r="G12" i="35"/>
  <c r="H12" i="36"/>
  <c r="G12" i="36"/>
  <c r="H12" i="37"/>
  <c r="G12" i="37"/>
  <c r="H12" i="38"/>
  <c r="G12" i="38"/>
  <c r="H12" i="39"/>
  <c r="G12" i="39"/>
  <c r="H12" i="50"/>
  <c r="G12" i="50"/>
  <c r="H12" i="40"/>
  <c r="G12" i="40"/>
  <c r="H12" i="41"/>
  <c r="G12" i="41"/>
  <c r="H12" i="42"/>
  <c r="G12" i="42"/>
  <c r="H12" i="43"/>
  <c r="G12" i="43"/>
  <c r="H12" i="51"/>
  <c r="G12" i="51"/>
  <c r="H12" i="6"/>
  <c r="G12" i="6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41" i="12"/>
  <c r="G41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H41" i="15"/>
  <c r="G41" i="15"/>
  <c r="H40" i="15"/>
  <c r="G40" i="15"/>
  <c r="H39" i="15"/>
  <c r="G39" i="15"/>
  <c r="H38" i="15"/>
  <c r="G38" i="15"/>
  <c r="H37" i="15"/>
  <c r="G37" i="15"/>
  <c r="H36" i="15"/>
  <c r="G36" i="15"/>
  <c r="H35" i="15"/>
  <c r="G35" i="15"/>
  <c r="H41" i="16"/>
  <c r="G41" i="16"/>
  <c r="H40" i="16"/>
  <c r="G40" i="16"/>
  <c r="H39" i="16"/>
  <c r="G39" i="16"/>
  <c r="H38" i="16"/>
  <c r="G38" i="16"/>
  <c r="H37" i="16"/>
  <c r="G37" i="16"/>
  <c r="H36" i="16"/>
  <c r="G36" i="16"/>
  <c r="H35" i="16"/>
  <c r="G35" i="16"/>
  <c r="H41" i="18"/>
  <c r="G41" i="18"/>
  <c r="H40" i="18"/>
  <c r="G40" i="18"/>
  <c r="H39" i="18"/>
  <c r="G39" i="18"/>
  <c r="H38" i="18"/>
  <c r="G38" i="18"/>
  <c r="H37" i="18"/>
  <c r="G37" i="18"/>
  <c r="H36" i="18"/>
  <c r="G36" i="18"/>
  <c r="H35" i="18"/>
  <c r="G35" i="18"/>
  <c r="H41" i="19"/>
  <c r="G41" i="19"/>
  <c r="H40" i="19"/>
  <c r="G40" i="19"/>
  <c r="H39" i="19"/>
  <c r="G39" i="19"/>
  <c r="H38" i="19"/>
  <c r="G38" i="19"/>
  <c r="H37" i="19"/>
  <c r="G37" i="19"/>
  <c r="H36" i="19"/>
  <c r="G36" i="19"/>
  <c r="H35" i="19"/>
  <c r="G35" i="19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41" i="22"/>
  <c r="G41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41" i="49"/>
  <c r="G41" i="49"/>
  <c r="H40" i="49"/>
  <c r="G40" i="49"/>
  <c r="H39" i="49"/>
  <c r="G39" i="49"/>
  <c r="H38" i="49"/>
  <c r="G38" i="49"/>
  <c r="H37" i="49"/>
  <c r="G37" i="49"/>
  <c r="H36" i="49"/>
  <c r="G36" i="49"/>
  <c r="H35" i="49"/>
  <c r="G35" i="49"/>
  <c r="H41" i="23"/>
  <c r="G41" i="23"/>
  <c r="H40" i="23"/>
  <c r="G40" i="23"/>
  <c r="H39" i="23"/>
  <c r="G39" i="23"/>
  <c r="H38" i="23"/>
  <c r="G38" i="23"/>
  <c r="H37" i="23"/>
  <c r="G37" i="23"/>
  <c r="H36" i="23"/>
  <c r="G36" i="23"/>
  <c r="H35" i="23"/>
  <c r="G35" i="23"/>
  <c r="H41" i="54"/>
  <c r="G41" i="54"/>
  <c r="H40" i="54"/>
  <c r="G40" i="54"/>
  <c r="H39" i="54"/>
  <c r="G39" i="54"/>
  <c r="H38" i="54"/>
  <c r="G38" i="54"/>
  <c r="H37" i="54"/>
  <c r="G37" i="54"/>
  <c r="H36" i="54"/>
  <c r="G36" i="54"/>
  <c r="H35" i="54"/>
  <c r="G35" i="54"/>
  <c r="H41" i="24"/>
  <c r="G41" i="24"/>
  <c r="H40" i="24"/>
  <c r="G40" i="24"/>
  <c r="H39" i="24"/>
  <c r="G39" i="24"/>
  <c r="H38" i="24"/>
  <c r="G38" i="24"/>
  <c r="H37" i="24"/>
  <c r="G37" i="24"/>
  <c r="H36" i="24"/>
  <c r="G36" i="24"/>
  <c r="H35" i="24"/>
  <c r="G35" i="24"/>
  <c r="H41" i="25"/>
  <c r="G41" i="25"/>
  <c r="H40" i="25"/>
  <c r="G40" i="25"/>
  <c r="H39" i="25"/>
  <c r="G39" i="25"/>
  <c r="H38" i="25"/>
  <c r="G38" i="25"/>
  <c r="H37" i="25"/>
  <c r="G37" i="25"/>
  <c r="H36" i="25"/>
  <c r="G36" i="25"/>
  <c r="H35" i="25"/>
  <c r="G35" i="25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41" i="30"/>
  <c r="G41" i="30"/>
  <c r="H40" i="30"/>
  <c r="G40" i="30"/>
  <c r="H39" i="30"/>
  <c r="G39" i="30"/>
  <c r="H38" i="30"/>
  <c r="G38" i="30"/>
  <c r="H37" i="30"/>
  <c r="G37" i="30"/>
  <c r="H36" i="30"/>
  <c r="G36" i="30"/>
  <c r="H35" i="30"/>
  <c r="G35" i="30"/>
  <c r="H41" i="56"/>
  <c r="G41" i="56"/>
  <c r="H40" i="56"/>
  <c r="G40" i="56"/>
  <c r="H39" i="56"/>
  <c r="G39" i="56"/>
  <c r="H38" i="56"/>
  <c r="G38" i="56"/>
  <c r="H37" i="56"/>
  <c r="G37" i="56"/>
  <c r="H36" i="56"/>
  <c r="G36" i="56"/>
  <c r="H35" i="56"/>
  <c r="G35" i="56"/>
  <c r="H41" i="32"/>
  <c r="G41" i="32"/>
  <c r="H40" i="32"/>
  <c r="G40" i="32"/>
  <c r="H39" i="32"/>
  <c r="G39" i="32"/>
  <c r="H38" i="32"/>
  <c r="G38" i="32"/>
  <c r="H37" i="32"/>
  <c r="G37" i="32"/>
  <c r="H36" i="32"/>
  <c r="G36" i="32"/>
  <c r="H35" i="32"/>
  <c r="G35" i="32"/>
  <c r="H41" i="33"/>
  <c r="G41" i="33"/>
  <c r="H40" i="33"/>
  <c r="G40" i="33"/>
  <c r="H39" i="33"/>
  <c r="G39" i="33"/>
  <c r="H38" i="33"/>
  <c r="G38" i="33"/>
  <c r="H37" i="33"/>
  <c r="G37" i="33"/>
  <c r="H36" i="33"/>
  <c r="G36" i="33"/>
  <c r="H35" i="33"/>
  <c r="G35" i="33"/>
  <c r="H41" i="34"/>
  <c r="G41" i="34"/>
  <c r="H40" i="34"/>
  <c r="G40" i="34"/>
  <c r="H39" i="34"/>
  <c r="G39" i="34"/>
  <c r="H38" i="34"/>
  <c r="G38" i="34"/>
  <c r="H37" i="34"/>
  <c r="G37" i="34"/>
  <c r="H36" i="34"/>
  <c r="G36" i="34"/>
  <c r="H35" i="34"/>
  <c r="G35" i="34"/>
  <c r="H41" i="35"/>
  <c r="G41" i="35"/>
  <c r="H40" i="35"/>
  <c r="G40" i="35"/>
  <c r="H39" i="35"/>
  <c r="G39" i="35"/>
  <c r="H38" i="35"/>
  <c r="G38" i="35"/>
  <c r="H37" i="35"/>
  <c r="G37" i="35"/>
  <c r="H36" i="35"/>
  <c r="G36" i="35"/>
  <c r="H35" i="35"/>
  <c r="G35" i="35"/>
  <c r="H41" i="36"/>
  <c r="G41" i="36"/>
  <c r="H40" i="36"/>
  <c r="G40" i="36"/>
  <c r="H39" i="36"/>
  <c r="G39" i="36"/>
  <c r="H38" i="36"/>
  <c r="G38" i="36"/>
  <c r="H37" i="36"/>
  <c r="G37" i="36"/>
  <c r="H36" i="36"/>
  <c r="G36" i="36"/>
  <c r="H35" i="36"/>
  <c r="G35" i="36"/>
  <c r="H41" i="37"/>
  <c r="G41" i="37"/>
  <c r="H40" i="37"/>
  <c r="G40" i="37"/>
  <c r="H39" i="37"/>
  <c r="G39" i="37"/>
  <c r="H38" i="37"/>
  <c r="G38" i="37"/>
  <c r="H37" i="37"/>
  <c r="G37" i="37"/>
  <c r="H36" i="37"/>
  <c r="G36" i="37"/>
  <c r="H35" i="37"/>
  <c r="G35" i="37"/>
  <c r="H41" i="38"/>
  <c r="G41" i="38"/>
  <c r="H40" i="38"/>
  <c r="G40" i="38"/>
  <c r="H39" i="38"/>
  <c r="G39" i="38"/>
  <c r="H38" i="38"/>
  <c r="G38" i="38"/>
  <c r="H37" i="38"/>
  <c r="G37" i="38"/>
  <c r="H36" i="38"/>
  <c r="G36" i="38"/>
  <c r="H35" i="38"/>
  <c r="G35" i="38"/>
  <c r="H41" i="39"/>
  <c r="G41" i="39"/>
  <c r="H40" i="39"/>
  <c r="G40" i="39"/>
  <c r="H39" i="39"/>
  <c r="G39" i="39"/>
  <c r="H38" i="39"/>
  <c r="G38" i="39"/>
  <c r="H37" i="39"/>
  <c r="G37" i="39"/>
  <c r="H36" i="39"/>
  <c r="G36" i="39"/>
  <c r="H35" i="39"/>
  <c r="G35" i="39"/>
  <c r="H41" i="50"/>
  <c r="G41" i="50"/>
  <c r="H40" i="50"/>
  <c r="G40" i="50"/>
  <c r="H39" i="50"/>
  <c r="G39" i="50"/>
  <c r="H38" i="50"/>
  <c r="G38" i="50"/>
  <c r="H37" i="50"/>
  <c r="G37" i="50"/>
  <c r="H36" i="50"/>
  <c r="G36" i="50"/>
  <c r="H35" i="50"/>
  <c r="G35" i="50"/>
  <c r="H41" i="40"/>
  <c r="G41" i="40"/>
  <c r="H40" i="40"/>
  <c r="G40" i="40"/>
  <c r="H39" i="40"/>
  <c r="G39" i="40"/>
  <c r="H38" i="40"/>
  <c r="G38" i="40"/>
  <c r="H37" i="40"/>
  <c r="G37" i="40"/>
  <c r="H36" i="40"/>
  <c r="G36" i="40"/>
  <c r="H35" i="40"/>
  <c r="G35" i="40"/>
  <c r="H41" i="41"/>
  <c r="G41" i="41"/>
  <c r="H40" i="41"/>
  <c r="G40" i="41"/>
  <c r="H39" i="41"/>
  <c r="G39" i="41"/>
  <c r="H38" i="41"/>
  <c r="G38" i="41"/>
  <c r="H37" i="41"/>
  <c r="G37" i="41"/>
  <c r="H36" i="41"/>
  <c r="G36" i="41"/>
  <c r="H35" i="41"/>
  <c r="G35" i="41"/>
  <c r="H41" i="42"/>
  <c r="G41" i="42"/>
  <c r="H40" i="42"/>
  <c r="G40" i="42"/>
  <c r="H39" i="42"/>
  <c r="G39" i="42"/>
  <c r="H38" i="42"/>
  <c r="G38" i="42"/>
  <c r="H37" i="42"/>
  <c r="G37" i="42"/>
  <c r="H36" i="42"/>
  <c r="G36" i="42"/>
  <c r="H35" i="42"/>
  <c r="G35" i="42"/>
  <c r="H41" i="43"/>
  <c r="G41" i="43"/>
  <c r="H40" i="43"/>
  <c r="G40" i="43"/>
  <c r="H39" i="43"/>
  <c r="G39" i="43"/>
  <c r="H38" i="43"/>
  <c r="G38" i="43"/>
  <c r="H37" i="43"/>
  <c r="G37" i="43"/>
  <c r="H36" i="43"/>
  <c r="G36" i="43"/>
  <c r="H35" i="43"/>
  <c r="G35" i="43"/>
  <c r="H41" i="51"/>
  <c r="G41" i="51"/>
  <c r="H40" i="51"/>
  <c r="G40" i="51"/>
  <c r="H39" i="51"/>
  <c r="G39" i="51"/>
  <c r="H38" i="51"/>
  <c r="G38" i="51"/>
  <c r="H37" i="51"/>
  <c r="G37" i="51"/>
  <c r="H36" i="51"/>
  <c r="G36" i="51"/>
  <c r="H35" i="51"/>
  <c r="G35" i="51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G23" i="11"/>
  <c r="H23" i="11"/>
  <c r="G24" i="11"/>
  <c r="H24" i="11"/>
  <c r="G25" i="11"/>
  <c r="H25" i="11"/>
  <c r="G26" i="11"/>
  <c r="H26" i="11"/>
  <c r="G27" i="11"/>
  <c r="H27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14" i="15"/>
  <c r="H14" i="15"/>
  <c r="G15" i="15"/>
  <c r="H15" i="15"/>
  <c r="G16" i="15"/>
  <c r="H16" i="15"/>
  <c r="G17" i="15"/>
  <c r="H17" i="15"/>
  <c r="G18" i="15"/>
  <c r="H18" i="15"/>
  <c r="G19" i="15"/>
  <c r="H19" i="15"/>
  <c r="G20" i="15"/>
  <c r="H20" i="15"/>
  <c r="G21" i="15"/>
  <c r="H21" i="15"/>
  <c r="G22" i="15"/>
  <c r="H22" i="15"/>
  <c r="G23" i="15"/>
  <c r="H23" i="15"/>
  <c r="G24" i="15"/>
  <c r="H24" i="15"/>
  <c r="G25" i="15"/>
  <c r="H25" i="15"/>
  <c r="G26" i="15"/>
  <c r="H26" i="15"/>
  <c r="G27" i="15"/>
  <c r="H27" i="15"/>
  <c r="G28" i="15"/>
  <c r="H28" i="15"/>
  <c r="G29" i="15"/>
  <c r="H29" i="15"/>
  <c r="G30" i="15"/>
  <c r="H30" i="15"/>
  <c r="G31" i="15"/>
  <c r="H31" i="15"/>
  <c r="G32" i="15"/>
  <c r="H32" i="15"/>
  <c r="G33" i="15"/>
  <c r="H33" i="15"/>
  <c r="G14" i="16"/>
  <c r="H14" i="16"/>
  <c r="G15" i="16"/>
  <c r="H15" i="16"/>
  <c r="G16" i="16"/>
  <c r="H16" i="16"/>
  <c r="G17" i="16"/>
  <c r="H17" i="16"/>
  <c r="G18" i="16"/>
  <c r="H18" i="16"/>
  <c r="G19" i="16"/>
  <c r="H19" i="16"/>
  <c r="G20" i="16"/>
  <c r="H20" i="16"/>
  <c r="G21" i="16"/>
  <c r="H21" i="16"/>
  <c r="G22" i="16"/>
  <c r="H22" i="16"/>
  <c r="G23" i="16"/>
  <c r="H23" i="16"/>
  <c r="G24" i="16"/>
  <c r="H24" i="16"/>
  <c r="G25" i="16"/>
  <c r="H25" i="16"/>
  <c r="G26" i="16"/>
  <c r="H26" i="16"/>
  <c r="G27" i="16"/>
  <c r="H27" i="16"/>
  <c r="G28" i="16"/>
  <c r="H28" i="16"/>
  <c r="G29" i="16"/>
  <c r="H29" i="16"/>
  <c r="G30" i="16"/>
  <c r="H30" i="16"/>
  <c r="G31" i="16"/>
  <c r="H31" i="16"/>
  <c r="G32" i="16"/>
  <c r="H32" i="16"/>
  <c r="G33" i="16"/>
  <c r="H33" i="16"/>
  <c r="G14" i="18"/>
  <c r="H14" i="18"/>
  <c r="G15" i="18"/>
  <c r="H15" i="18"/>
  <c r="G16" i="18"/>
  <c r="H16" i="18"/>
  <c r="G17" i="18"/>
  <c r="H17" i="18"/>
  <c r="G18" i="18"/>
  <c r="H18" i="18"/>
  <c r="G19" i="18"/>
  <c r="H19" i="18"/>
  <c r="G20" i="18"/>
  <c r="H20" i="18"/>
  <c r="G21" i="18"/>
  <c r="H21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1" i="18"/>
  <c r="H31" i="18"/>
  <c r="G32" i="18"/>
  <c r="H32" i="18"/>
  <c r="G33" i="18"/>
  <c r="H33" i="18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14" i="21"/>
  <c r="H14" i="21"/>
  <c r="G15" i="21"/>
  <c r="H15" i="21"/>
  <c r="G16" i="21"/>
  <c r="H16" i="21"/>
  <c r="G17" i="21"/>
  <c r="H17" i="21"/>
  <c r="G18" i="21"/>
  <c r="H18" i="21"/>
  <c r="G19" i="21"/>
  <c r="H19" i="21"/>
  <c r="G20" i="21"/>
  <c r="H20" i="21"/>
  <c r="G21" i="21"/>
  <c r="H21" i="21"/>
  <c r="G22" i="21"/>
  <c r="H22" i="21"/>
  <c r="G23" i="21"/>
  <c r="H23" i="21"/>
  <c r="G24" i="21"/>
  <c r="H24" i="21"/>
  <c r="G25" i="21"/>
  <c r="H25" i="21"/>
  <c r="G26" i="21"/>
  <c r="H26" i="21"/>
  <c r="G27" i="21"/>
  <c r="H27" i="21"/>
  <c r="G28" i="21"/>
  <c r="H28" i="21"/>
  <c r="G29" i="21"/>
  <c r="H29" i="21"/>
  <c r="G30" i="21"/>
  <c r="H30" i="21"/>
  <c r="G31" i="21"/>
  <c r="H31" i="21"/>
  <c r="G32" i="21"/>
  <c r="H32" i="21"/>
  <c r="G33" i="21"/>
  <c r="H33" i="21"/>
  <c r="G14" i="22"/>
  <c r="H14" i="22"/>
  <c r="G15" i="22"/>
  <c r="H15" i="22"/>
  <c r="G16" i="22"/>
  <c r="H16" i="22"/>
  <c r="G17" i="22"/>
  <c r="H17" i="22"/>
  <c r="G18" i="22"/>
  <c r="H18" i="22"/>
  <c r="G19" i="22"/>
  <c r="H19" i="22"/>
  <c r="G20" i="22"/>
  <c r="H20" i="22"/>
  <c r="G21" i="22"/>
  <c r="H21" i="22"/>
  <c r="G22" i="22"/>
  <c r="H22" i="22"/>
  <c r="G23" i="22"/>
  <c r="H23" i="22"/>
  <c r="G24" i="22"/>
  <c r="H24" i="22"/>
  <c r="G25" i="22"/>
  <c r="H25" i="22"/>
  <c r="G26" i="22"/>
  <c r="H26" i="22"/>
  <c r="G27" i="22"/>
  <c r="H27" i="22"/>
  <c r="G28" i="22"/>
  <c r="H28" i="22"/>
  <c r="G29" i="22"/>
  <c r="H29" i="22"/>
  <c r="G30" i="22"/>
  <c r="H30" i="22"/>
  <c r="G31" i="22"/>
  <c r="H31" i="22"/>
  <c r="G32" i="22"/>
  <c r="H32" i="22"/>
  <c r="G33" i="22"/>
  <c r="H33" i="22"/>
  <c r="G14" i="49"/>
  <c r="H14" i="49"/>
  <c r="G15" i="49"/>
  <c r="H15" i="49"/>
  <c r="G16" i="49"/>
  <c r="H16" i="49"/>
  <c r="G17" i="49"/>
  <c r="H17" i="49"/>
  <c r="G18" i="49"/>
  <c r="H18" i="49"/>
  <c r="G19" i="49"/>
  <c r="H19" i="49"/>
  <c r="G20" i="49"/>
  <c r="H20" i="49"/>
  <c r="G21" i="49"/>
  <c r="H21" i="49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14" i="23"/>
  <c r="H14" i="23"/>
  <c r="G15" i="23"/>
  <c r="H15" i="23"/>
  <c r="G16" i="23"/>
  <c r="H16" i="23"/>
  <c r="G17" i="23"/>
  <c r="H17" i="23"/>
  <c r="G18" i="23"/>
  <c r="H18" i="23"/>
  <c r="G19" i="23"/>
  <c r="H19" i="23"/>
  <c r="G20" i="23"/>
  <c r="H20" i="23"/>
  <c r="G21" i="23"/>
  <c r="H21" i="23"/>
  <c r="G22" i="23"/>
  <c r="H22" i="23"/>
  <c r="G23" i="23"/>
  <c r="H23" i="23"/>
  <c r="G24" i="23"/>
  <c r="H24" i="23"/>
  <c r="G25" i="23"/>
  <c r="H25" i="23"/>
  <c r="G26" i="23"/>
  <c r="H26" i="23"/>
  <c r="G27" i="23"/>
  <c r="H27" i="23"/>
  <c r="G28" i="23"/>
  <c r="H28" i="23"/>
  <c r="G29" i="23"/>
  <c r="H29" i="23"/>
  <c r="G30" i="23"/>
  <c r="H30" i="23"/>
  <c r="G31" i="23"/>
  <c r="H31" i="23"/>
  <c r="G32" i="23"/>
  <c r="H32" i="23"/>
  <c r="G33" i="23"/>
  <c r="H33" i="23"/>
  <c r="G14" i="54"/>
  <c r="H14" i="54"/>
  <c r="G15" i="54"/>
  <c r="H15" i="54"/>
  <c r="G16" i="54"/>
  <c r="H16" i="54"/>
  <c r="G17" i="54"/>
  <c r="H17" i="54"/>
  <c r="G18" i="54"/>
  <c r="H18" i="54"/>
  <c r="G19" i="54"/>
  <c r="H19" i="54"/>
  <c r="G20" i="54"/>
  <c r="H20" i="54"/>
  <c r="G21" i="54"/>
  <c r="H21" i="54"/>
  <c r="G22" i="54"/>
  <c r="H22" i="54"/>
  <c r="G23" i="54"/>
  <c r="H23" i="54"/>
  <c r="G24" i="54"/>
  <c r="H24" i="54"/>
  <c r="G25" i="54"/>
  <c r="H25" i="54"/>
  <c r="G26" i="54"/>
  <c r="H26" i="54"/>
  <c r="G27" i="54"/>
  <c r="H27" i="54"/>
  <c r="G28" i="54"/>
  <c r="H28" i="54"/>
  <c r="G29" i="54"/>
  <c r="H29" i="54"/>
  <c r="G30" i="54"/>
  <c r="H30" i="54"/>
  <c r="G31" i="54"/>
  <c r="H31" i="54"/>
  <c r="H32" i="54"/>
  <c r="G33" i="54"/>
  <c r="H33" i="54"/>
  <c r="G14" i="24"/>
  <c r="H14" i="24"/>
  <c r="G15" i="24"/>
  <c r="H15" i="24"/>
  <c r="G16" i="24"/>
  <c r="H16" i="24"/>
  <c r="G17" i="24"/>
  <c r="H17" i="24"/>
  <c r="G18" i="24"/>
  <c r="H18" i="24"/>
  <c r="G19" i="24"/>
  <c r="H19" i="24"/>
  <c r="G20" i="24"/>
  <c r="H20" i="24"/>
  <c r="G21" i="24"/>
  <c r="H21" i="24"/>
  <c r="G22" i="24"/>
  <c r="H22" i="24"/>
  <c r="G23" i="24"/>
  <c r="H23" i="24"/>
  <c r="G24" i="24"/>
  <c r="H24" i="24"/>
  <c r="G25" i="24"/>
  <c r="H25" i="24"/>
  <c r="G26" i="24"/>
  <c r="H26" i="24"/>
  <c r="G27" i="24"/>
  <c r="H27" i="24"/>
  <c r="G28" i="24"/>
  <c r="H28" i="24"/>
  <c r="G29" i="24"/>
  <c r="H29" i="24"/>
  <c r="G30" i="24"/>
  <c r="H30" i="24"/>
  <c r="G31" i="24"/>
  <c r="H31" i="24"/>
  <c r="G32" i="24"/>
  <c r="H32" i="24"/>
  <c r="G33" i="24"/>
  <c r="H33" i="24"/>
  <c r="G14" i="25"/>
  <c r="H14" i="25"/>
  <c r="G15" i="25"/>
  <c r="H15" i="25"/>
  <c r="G16" i="25"/>
  <c r="H16" i="25"/>
  <c r="G17" i="25"/>
  <c r="H17" i="25"/>
  <c r="G18" i="25"/>
  <c r="H18" i="25"/>
  <c r="G19" i="25"/>
  <c r="H19" i="25"/>
  <c r="G20" i="25"/>
  <c r="H20" i="25"/>
  <c r="G21" i="25"/>
  <c r="H21" i="25"/>
  <c r="G22" i="25"/>
  <c r="H22" i="25"/>
  <c r="G23" i="25"/>
  <c r="H23" i="25"/>
  <c r="G24" i="25"/>
  <c r="H24" i="25"/>
  <c r="G25" i="25"/>
  <c r="H25" i="25"/>
  <c r="G26" i="25"/>
  <c r="H26" i="25"/>
  <c r="G27" i="25"/>
  <c r="H27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14" i="26"/>
  <c r="H14" i="26"/>
  <c r="G15" i="26"/>
  <c r="H15" i="26"/>
  <c r="G16" i="26"/>
  <c r="H16" i="26"/>
  <c r="G17" i="26"/>
  <c r="H17" i="26"/>
  <c r="G18" i="26"/>
  <c r="H18" i="26"/>
  <c r="G19" i="26"/>
  <c r="H19" i="26"/>
  <c r="G20" i="26"/>
  <c r="H20" i="26"/>
  <c r="G21" i="26"/>
  <c r="H21" i="26"/>
  <c r="G22" i="26"/>
  <c r="H22" i="26"/>
  <c r="G23" i="26"/>
  <c r="H23" i="26"/>
  <c r="G24" i="26"/>
  <c r="H24" i="26"/>
  <c r="G25" i="26"/>
  <c r="H25" i="26"/>
  <c r="G26" i="26"/>
  <c r="H26" i="26"/>
  <c r="G27" i="26"/>
  <c r="H27" i="26"/>
  <c r="G28" i="26"/>
  <c r="H28" i="26"/>
  <c r="G29" i="26"/>
  <c r="H29" i="26"/>
  <c r="G30" i="26"/>
  <c r="H30" i="26"/>
  <c r="G31" i="26"/>
  <c r="H31" i="26"/>
  <c r="G32" i="26"/>
  <c r="H32" i="26"/>
  <c r="G33" i="26"/>
  <c r="H33" i="26"/>
  <c r="G14" i="27"/>
  <c r="H14" i="27"/>
  <c r="G15" i="27"/>
  <c r="H15" i="27"/>
  <c r="G16" i="27"/>
  <c r="H16" i="27"/>
  <c r="G17" i="27"/>
  <c r="H17" i="27"/>
  <c r="G18" i="27"/>
  <c r="H18" i="27"/>
  <c r="G19" i="27"/>
  <c r="H19" i="27"/>
  <c r="G20" i="27"/>
  <c r="H20" i="27"/>
  <c r="G21" i="27"/>
  <c r="H21" i="27"/>
  <c r="G22" i="27"/>
  <c r="H22" i="27"/>
  <c r="G23" i="27"/>
  <c r="H23" i="27"/>
  <c r="G24" i="27"/>
  <c r="H24" i="27"/>
  <c r="G25" i="27"/>
  <c r="H25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14" i="28"/>
  <c r="H14" i="28"/>
  <c r="G15" i="28"/>
  <c r="H15" i="28"/>
  <c r="G16" i="28"/>
  <c r="H16" i="28"/>
  <c r="G17" i="28"/>
  <c r="H17" i="28"/>
  <c r="G18" i="28"/>
  <c r="H18" i="28"/>
  <c r="G19" i="28"/>
  <c r="H19" i="28"/>
  <c r="G20" i="28"/>
  <c r="H20" i="28"/>
  <c r="G21" i="28"/>
  <c r="H21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30" i="28"/>
  <c r="H30" i="28"/>
  <c r="G31" i="28"/>
  <c r="H31" i="28"/>
  <c r="G32" i="28"/>
  <c r="H32" i="28"/>
  <c r="G33" i="28"/>
  <c r="H33" i="28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G31" i="29"/>
  <c r="H31" i="29"/>
  <c r="G32" i="29"/>
  <c r="H32" i="29"/>
  <c r="G33" i="29"/>
  <c r="H33" i="29"/>
  <c r="G14" i="30"/>
  <c r="H14" i="30"/>
  <c r="G15" i="30"/>
  <c r="H15" i="30"/>
  <c r="G16" i="30"/>
  <c r="H16" i="30"/>
  <c r="G17" i="30"/>
  <c r="H17" i="30"/>
  <c r="G18" i="30"/>
  <c r="H18" i="30"/>
  <c r="G19" i="30"/>
  <c r="H19" i="30"/>
  <c r="G20" i="30"/>
  <c r="H20" i="30"/>
  <c r="G21" i="30"/>
  <c r="H21" i="30"/>
  <c r="G22" i="30"/>
  <c r="H22" i="30"/>
  <c r="G23" i="30"/>
  <c r="H23" i="30"/>
  <c r="G24" i="30"/>
  <c r="H24" i="30"/>
  <c r="G25" i="30"/>
  <c r="H25" i="30"/>
  <c r="G26" i="30"/>
  <c r="H26" i="30"/>
  <c r="G27" i="30"/>
  <c r="H27" i="30"/>
  <c r="G28" i="30"/>
  <c r="H28" i="30"/>
  <c r="G29" i="30"/>
  <c r="H29" i="30"/>
  <c r="G30" i="30"/>
  <c r="H30" i="30"/>
  <c r="G31" i="30"/>
  <c r="H31" i="30"/>
  <c r="G32" i="30"/>
  <c r="H32" i="30"/>
  <c r="G33" i="30"/>
  <c r="H33" i="30"/>
  <c r="G14" i="56"/>
  <c r="H14" i="56"/>
  <c r="G15" i="56"/>
  <c r="H15" i="56"/>
  <c r="G16" i="56"/>
  <c r="H16" i="56"/>
  <c r="G17" i="56"/>
  <c r="H17" i="56"/>
  <c r="G18" i="56"/>
  <c r="H18" i="56"/>
  <c r="G19" i="56"/>
  <c r="H19" i="56"/>
  <c r="G20" i="56"/>
  <c r="H20" i="56"/>
  <c r="G21" i="56"/>
  <c r="H21" i="56"/>
  <c r="G22" i="56"/>
  <c r="H22" i="56"/>
  <c r="G23" i="56"/>
  <c r="H23" i="56"/>
  <c r="G24" i="56"/>
  <c r="H24" i="56"/>
  <c r="G25" i="56"/>
  <c r="H25" i="56"/>
  <c r="G26" i="56"/>
  <c r="H26" i="56"/>
  <c r="G27" i="56"/>
  <c r="H27" i="56"/>
  <c r="G28" i="56"/>
  <c r="H28" i="56"/>
  <c r="G29" i="56"/>
  <c r="H29" i="56"/>
  <c r="G30" i="56"/>
  <c r="H30" i="56"/>
  <c r="G31" i="56"/>
  <c r="H31" i="56"/>
  <c r="G32" i="56"/>
  <c r="H32" i="56"/>
  <c r="G33" i="56"/>
  <c r="H33" i="56"/>
  <c r="G14" i="32"/>
  <c r="H14" i="32"/>
  <c r="G15" i="32"/>
  <c r="H15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30" i="32"/>
  <c r="H30" i="32"/>
  <c r="G31" i="32"/>
  <c r="H31" i="32"/>
  <c r="G32" i="32"/>
  <c r="H32" i="32"/>
  <c r="G33" i="32"/>
  <c r="H33" i="32"/>
  <c r="G14" i="33"/>
  <c r="H14" i="33"/>
  <c r="G15" i="33"/>
  <c r="H15" i="33"/>
  <c r="G16" i="33"/>
  <c r="H16" i="33"/>
  <c r="G17" i="33"/>
  <c r="H17" i="33"/>
  <c r="G18" i="33"/>
  <c r="H18" i="33"/>
  <c r="G19" i="33"/>
  <c r="H19" i="33"/>
  <c r="G20" i="33"/>
  <c r="H20" i="33"/>
  <c r="G21" i="33"/>
  <c r="H21" i="33"/>
  <c r="G22" i="33"/>
  <c r="H22" i="33"/>
  <c r="G23" i="33"/>
  <c r="H23" i="33"/>
  <c r="G24" i="33"/>
  <c r="H24" i="33"/>
  <c r="G25" i="33"/>
  <c r="H25" i="33"/>
  <c r="G26" i="33"/>
  <c r="H26" i="33"/>
  <c r="G27" i="33"/>
  <c r="H27" i="33"/>
  <c r="G28" i="33"/>
  <c r="H28" i="33"/>
  <c r="G29" i="33"/>
  <c r="H29" i="33"/>
  <c r="G30" i="33"/>
  <c r="H30" i="33"/>
  <c r="G31" i="33"/>
  <c r="H31" i="33"/>
  <c r="G32" i="33"/>
  <c r="H32" i="33"/>
  <c r="G33" i="33"/>
  <c r="H33" i="33"/>
  <c r="G14" i="34"/>
  <c r="H14" i="34"/>
  <c r="G15" i="34"/>
  <c r="H15" i="34"/>
  <c r="G16" i="34"/>
  <c r="H16" i="34"/>
  <c r="G17" i="34"/>
  <c r="H17" i="34"/>
  <c r="G18" i="34"/>
  <c r="H18" i="34"/>
  <c r="G19" i="34"/>
  <c r="H19" i="34"/>
  <c r="G20" i="34"/>
  <c r="H20" i="34"/>
  <c r="G21" i="34"/>
  <c r="H21" i="34"/>
  <c r="G22" i="34"/>
  <c r="H22" i="34"/>
  <c r="G23" i="34"/>
  <c r="H23" i="34"/>
  <c r="G24" i="34"/>
  <c r="H24" i="34"/>
  <c r="G25" i="34"/>
  <c r="H25" i="34"/>
  <c r="G26" i="34"/>
  <c r="H26" i="34"/>
  <c r="G27" i="34"/>
  <c r="H27" i="34"/>
  <c r="G28" i="34"/>
  <c r="H28" i="34"/>
  <c r="G29" i="34"/>
  <c r="H29" i="34"/>
  <c r="G30" i="34"/>
  <c r="H30" i="34"/>
  <c r="G31" i="34"/>
  <c r="H31" i="34"/>
  <c r="G32" i="34"/>
  <c r="H32" i="34"/>
  <c r="G33" i="34"/>
  <c r="H33" i="34"/>
  <c r="G14" i="35"/>
  <c r="H14" i="35"/>
  <c r="G15" i="35"/>
  <c r="H15" i="35"/>
  <c r="G16" i="35"/>
  <c r="H16" i="35"/>
  <c r="G17" i="35"/>
  <c r="H17" i="35"/>
  <c r="G18" i="35"/>
  <c r="H18" i="35"/>
  <c r="G19" i="35"/>
  <c r="H19" i="35"/>
  <c r="G20" i="35"/>
  <c r="H20" i="35"/>
  <c r="G21" i="35"/>
  <c r="H21" i="35"/>
  <c r="G22" i="35"/>
  <c r="H22" i="35"/>
  <c r="G23" i="35"/>
  <c r="H23" i="35"/>
  <c r="G24" i="35"/>
  <c r="H24" i="35"/>
  <c r="G25" i="35"/>
  <c r="H25" i="35"/>
  <c r="G26" i="35"/>
  <c r="H26" i="35"/>
  <c r="G27" i="35"/>
  <c r="H27" i="35"/>
  <c r="G28" i="35"/>
  <c r="H28" i="35"/>
  <c r="G29" i="35"/>
  <c r="H29" i="35"/>
  <c r="G30" i="35"/>
  <c r="H30" i="35"/>
  <c r="G31" i="35"/>
  <c r="H31" i="35"/>
  <c r="G32" i="35"/>
  <c r="H32" i="35"/>
  <c r="G33" i="35"/>
  <c r="H33" i="35"/>
  <c r="G14" i="36"/>
  <c r="H14" i="36"/>
  <c r="G15" i="36"/>
  <c r="H15" i="36"/>
  <c r="G16" i="36"/>
  <c r="H16" i="36"/>
  <c r="G17" i="36"/>
  <c r="H17" i="36"/>
  <c r="G18" i="36"/>
  <c r="H18" i="36"/>
  <c r="G19" i="36"/>
  <c r="H19" i="36"/>
  <c r="G20" i="36"/>
  <c r="H20" i="36"/>
  <c r="G21" i="36"/>
  <c r="H21" i="36"/>
  <c r="G22" i="36"/>
  <c r="H22" i="36"/>
  <c r="G23" i="36"/>
  <c r="H23" i="36"/>
  <c r="G24" i="36"/>
  <c r="H24" i="36"/>
  <c r="G25" i="36"/>
  <c r="H25" i="36"/>
  <c r="G26" i="36"/>
  <c r="H26" i="36"/>
  <c r="G27" i="36"/>
  <c r="H27" i="36"/>
  <c r="G28" i="36"/>
  <c r="H28" i="36"/>
  <c r="G29" i="36"/>
  <c r="H29" i="36"/>
  <c r="G30" i="36"/>
  <c r="H30" i="36"/>
  <c r="G31" i="36"/>
  <c r="H31" i="36"/>
  <c r="G32" i="36"/>
  <c r="H32" i="36"/>
  <c r="G33" i="36"/>
  <c r="H33" i="36"/>
  <c r="G14" i="37"/>
  <c r="H14" i="37"/>
  <c r="G15" i="37"/>
  <c r="H15" i="37"/>
  <c r="G16" i="37"/>
  <c r="H16" i="37"/>
  <c r="G17" i="37"/>
  <c r="H17" i="37"/>
  <c r="G18" i="37"/>
  <c r="H18" i="37"/>
  <c r="G19" i="37"/>
  <c r="H19" i="37"/>
  <c r="G20" i="37"/>
  <c r="H20" i="37"/>
  <c r="G21" i="37"/>
  <c r="H21" i="37"/>
  <c r="G22" i="37"/>
  <c r="H22" i="37"/>
  <c r="G23" i="37"/>
  <c r="H23" i="37"/>
  <c r="G24" i="37"/>
  <c r="H24" i="37"/>
  <c r="G25" i="37"/>
  <c r="H25" i="37"/>
  <c r="G26" i="37"/>
  <c r="H26" i="37"/>
  <c r="G27" i="37"/>
  <c r="H27" i="37"/>
  <c r="G28" i="37"/>
  <c r="H28" i="37"/>
  <c r="G29" i="37"/>
  <c r="H29" i="37"/>
  <c r="G30" i="37"/>
  <c r="H30" i="37"/>
  <c r="G31" i="37"/>
  <c r="H31" i="37"/>
  <c r="G32" i="37"/>
  <c r="H32" i="37"/>
  <c r="G33" i="37"/>
  <c r="H33" i="37"/>
  <c r="G14" i="38"/>
  <c r="H14" i="38"/>
  <c r="G15" i="38"/>
  <c r="H15" i="38"/>
  <c r="G16" i="38"/>
  <c r="H16" i="38"/>
  <c r="G17" i="38"/>
  <c r="H17" i="38"/>
  <c r="G18" i="38"/>
  <c r="H18" i="38"/>
  <c r="G19" i="38"/>
  <c r="H19" i="38"/>
  <c r="G20" i="38"/>
  <c r="H20" i="38"/>
  <c r="G21" i="38"/>
  <c r="H21" i="38"/>
  <c r="G22" i="38"/>
  <c r="H22" i="38"/>
  <c r="G23" i="38"/>
  <c r="H23" i="38"/>
  <c r="G24" i="38"/>
  <c r="H24" i="38"/>
  <c r="G25" i="38"/>
  <c r="H25" i="38"/>
  <c r="G26" i="38"/>
  <c r="H26" i="38"/>
  <c r="G27" i="38"/>
  <c r="H27" i="38"/>
  <c r="G28" i="38"/>
  <c r="H28" i="38"/>
  <c r="G29" i="38"/>
  <c r="H29" i="38"/>
  <c r="G30" i="38"/>
  <c r="H30" i="38"/>
  <c r="G31" i="38"/>
  <c r="H31" i="38"/>
  <c r="G32" i="38"/>
  <c r="H32" i="38"/>
  <c r="G33" i="38"/>
  <c r="H33" i="38"/>
  <c r="G14" i="39"/>
  <c r="H14" i="39"/>
  <c r="G15" i="39"/>
  <c r="H15" i="39"/>
  <c r="G16" i="39"/>
  <c r="H16" i="39"/>
  <c r="G17" i="39"/>
  <c r="H17" i="39"/>
  <c r="G18" i="39"/>
  <c r="H18" i="39"/>
  <c r="G19" i="39"/>
  <c r="H19" i="39"/>
  <c r="G20" i="39"/>
  <c r="H20" i="39"/>
  <c r="G21" i="39"/>
  <c r="H21" i="39"/>
  <c r="G22" i="39"/>
  <c r="H22" i="39"/>
  <c r="G23" i="39"/>
  <c r="H23" i="39"/>
  <c r="G24" i="39"/>
  <c r="H24" i="39"/>
  <c r="G25" i="39"/>
  <c r="H25" i="39"/>
  <c r="G26" i="39"/>
  <c r="H26" i="39"/>
  <c r="G27" i="39"/>
  <c r="H27" i="39"/>
  <c r="G28" i="39"/>
  <c r="H28" i="39"/>
  <c r="G29" i="39"/>
  <c r="H29" i="39"/>
  <c r="G30" i="39"/>
  <c r="H30" i="39"/>
  <c r="G31" i="39"/>
  <c r="H31" i="39"/>
  <c r="G32" i="39"/>
  <c r="H32" i="39"/>
  <c r="G33" i="39"/>
  <c r="H33" i="39"/>
  <c r="G14" i="50"/>
  <c r="H14" i="50"/>
  <c r="G15" i="50"/>
  <c r="H15" i="50"/>
  <c r="G16" i="50"/>
  <c r="H16" i="50"/>
  <c r="G17" i="50"/>
  <c r="H17" i="50"/>
  <c r="G18" i="50"/>
  <c r="H18" i="50"/>
  <c r="G19" i="50"/>
  <c r="H19" i="50"/>
  <c r="G20" i="50"/>
  <c r="H20" i="50"/>
  <c r="G21" i="50"/>
  <c r="H21" i="50"/>
  <c r="G22" i="50"/>
  <c r="H22" i="50"/>
  <c r="G23" i="50"/>
  <c r="H23" i="50"/>
  <c r="G24" i="50"/>
  <c r="H24" i="50"/>
  <c r="G25" i="50"/>
  <c r="H25" i="50"/>
  <c r="G26" i="50"/>
  <c r="H26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14" i="41"/>
  <c r="H14" i="41"/>
  <c r="G15" i="41"/>
  <c r="H15" i="41"/>
  <c r="G16" i="41"/>
  <c r="H16" i="41"/>
  <c r="G17" i="41"/>
  <c r="H17" i="41"/>
  <c r="G18" i="41"/>
  <c r="H18" i="41"/>
  <c r="G19" i="41"/>
  <c r="H19" i="41"/>
  <c r="G20" i="41"/>
  <c r="H20" i="41"/>
  <c r="G21" i="41"/>
  <c r="H21" i="41"/>
  <c r="G22" i="41"/>
  <c r="H22" i="41"/>
  <c r="G23" i="41"/>
  <c r="H23" i="41"/>
  <c r="G24" i="41"/>
  <c r="H24" i="41"/>
  <c r="G25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14" i="42"/>
  <c r="H14" i="42"/>
  <c r="G15" i="42"/>
  <c r="H15" i="42"/>
  <c r="G16" i="42"/>
  <c r="H16" i="42"/>
  <c r="G17" i="42"/>
  <c r="H17" i="42"/>
  <c r="G18" i="42"/>
  <c r="H18" i="42"/>
  <c r="G19" i="42"/>
  <c r="H19" i="42"/>
  <c r="G20" i="42"/>
  <c r="H20" i="42"/>
  <c r="G21" i="42"/>
  <c r="H21" i="42"/>
  <c r="G22" i="42"/>
  <c r="H22" i="42"/>
  <c r="G23" i="42"/>
  <c r="H23" i="42"/>
  <c r="G24" i="42"/>
  <c r="H24" i="42"/>
  <c r="G25" i="42"/>
  <c r="H25" i="42"/>
  <c r="G26" i="42"/>
  <c r="H26" i="42"/>
  <c r="G27" i="42"/>
  <c r="H27" i="42"/>
  <c r="G28" i="42"/>
  <c r="H28" i="42"/>
  <c r="G29" i="42"/>
  <c r="H29" i="42"/>
  <c r="G30" i="42"/>
  <c r="H30" i="42"/>
  <c r="G31" i="42"/>
  <c r="H31" i="42"/>
  <c r="G32" i="42"/>
  <c r="H32" i="42"/>
  <c r="G33" i="42"/>
  <c r="H33" i="42"/>
  <c r="G14" i="43"/>
  <c r="H14" i="43"/>
  <c r="G15" i="43"/>
  <c r="H15" i="43"/>
  <c r="G16" i="43"/>
  <c r="H16" i="43"/>
  <c r="G17" i="43"/>
  <c r="H17" i="43"/>
  <c r="G18" i="43"/>
  <c r="H18" i="43"/>
  <c r="G19" i="43"/>
  <c r="H19" i="43"/>
  <c r="G20" i="43"/>
  <c r="H20" i="43"/>
  <c r="G21" i="43"/>
  <c r="H21" i="43"/>
  <c r="G22" i="43"/>
  <c r="H22" i="43"/>
  <c r="G23" i="43"/>
  <c r="H23" i="43"/>
  <c r="G24" i="43"/>
  <c r="H24" i="43"/>
  <c r="G25" i="43"/>
  <c r="H25" i="43"/>
  <c r="G26" i="43"/>
  <c r="H26" i="43"/>
  <c r="G27" i="43"/>
  <c r="H27" i="43"/>
  <c r="G28" i="43"/>
  <c r="H28" i="43"/>
  <c r="G29" i="43"/>
  <c r="H29" i="43"/>
  <c r="G30" i="43"/>
  <c r="H30" i="43"/>
  <c r="G31" i="43"/>
  <c r="H31" i="43"/>
  <c r="G32" i="43"/>
  <c r="H32" i="43"/>
  <c r="G33" i="43"/>
  <c r="H33" i="43"/>
  <c r="G14" i="51"/>
  <c r="H14" i="51"/>
  <c r="G15" i="51"/>
  <c r="H15" i="51"/>
  <c r="G16" i="51"/>
  <c r="H16" i="51"/>
  <c r="G17" i="51"/>
  <c r="H17" i="51"/>
  <c r="G18" i="51"/>
  <c r="H18" i="51"/>
  <c r="G19" i="51"/>
  <c r="H19" i="51"/>
  <c r="G20" i="51"/>
  <c r="H20" i="51"/>
  <c r="G21" i="51"/>
  <c r="H21" i="51"/>
  <c r="G22" i="51"/>
  <c r="H22" i="51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14" i="6"/>
  <c r="H14" i="6"/>
  <c r="G15" i="6"/>
  <c r="H15" i="6"/>
  <c r="G16" i="6"/>
  <c r="H16" i="6"/>
  <c r="G17" i="6"/>
  <c r="H17" i="6"/>
  <c r="G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H13" i="8"/>
  <c r="G13" i="8"/>
  <c r="H13" i="9"/>
  <c r="G13" i="9"/>
  <c r="H13" i="11"/>
  <c r="G13" i="11"/>
  <c r="H13" i="12"/>
  <c r="G13" i="12"/>
  <c r="H13" i="14"/>
  <c r="G13" i="14"/>
  <c r="H13" i="15"/>
  <c r="G13" i="15"/>
  <c r="H13" i="16"/>
  <c r="G13" i="16"/>
  <c r="H13" i="18"/>
  <c r="G13" i="18"/>
  <c r="H13" i="19"/>
  <c r="G13" i="19"/>
  <c r="H13" i="21"/>
  <c r="G13" i="21"/>
  <c r="H13" i="22"/>
  <c r="G13" i="22"/>
  <c r="H13" i="49"/>
  <c r="G13" i="49"/>
  <c r="H13" i="54"/>
  <c r="G13" i="54"/>
  <c r="H13" i="24"/>
  <c r="G13" i="24"/>
  <c r="H13" i="25"/>
  <c r="G13" i="25"/>
  <c r="H13" i="26"/>
  <c r="G13" i="26"/>
  <c r="H13" i="27"/>
  <c r="G13" i="27"/>
  <c r="H13" i="28"/>
  <c r="G13" i="28"/>
  <c r="H13" i="29"/>
  <c r="G13" i="29"/>
  <c r="H13" i="30"/>
  <c r="G13" i="30"/>
  <c r="H13" i="56"/>
  <c r="G13" i="56"/>
  <c r="H13" i="32"/>
  <c r="G13" i="32"/>
  <c r="H13" i="33"/>
  <c r="G13" i="33"/>
  <c r="H13" i="34"/>
  <c r="G13" i="34"/>
  <c r="H13" i="35"/>
  <c r="G13" i="35"/>
  <c r="H13" i="36"/>
  <c r="G13" i="36"/>
  <c r="H13" i="37"/>
  <c r="G13" i="37"/>
  <c r="H13" i="38"/>
  <c r="G13" i="38"/>
  <c r="H13" i="39"/>
  <c r="G13" i="39"/>
  <c r="H13" i="50"/>
  <c r="G13" i="50"/>
  <c r="H13" i="40"/>
  <c r="G13" i="40"/>
  <c r="H13" i="41"/>
  <c r="G13" i="41"/>
  <c r="H13" i="42"/>
  <c r="G13" i="42"/>
  <c r="H13" i="43"/>
  <c r="G13" i="43"/>
  <c r="H13" i="51"/>
  <c r="G13" i="51"/>
  <c r="H13" i="6"/>
  <c r="G13" i="6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H12" i="5"/>
  <c r="G12" i="5"/>
  <c r="C69" i="44"/>
  <c r="D69" i="44"/>
  <c r="E69" i="44"/>
  <c r="F69" i="44"/>
  <c r="I69" i="44"/>
  <c r="J69" i="44"/>
  <c r="C70" i="44"/>
  <c r="D70" i="44"/>
  <c r="E70" i="44"/>
  <c r="F70" i="44"/>
  <c r="I70" i="44"/>
  <c r="J70" i="44"/>
  <c r="C71" i="44"/>
  <c r="D71" i="44"/>
  <c r="E71" i="44"/>
  <c r="F71" i="44"/>
  <c r="I71" i="44"/>
  <c r="J71" i="44"/>
  <c r="C72" i="44"/>
  <c r="D72" i="44"/>
  <c r="E72" i="44"/>
  <c r="F72" i="44"/>
  <c r="I72" i="44"/>
  <c r="J72" i="44"/>
  <c r="C73" i="44"/>
  <c r="D73" i="44"/>
  <c r="E73" i="44"/>
  <c r="F73" i="44"/>
  <c r="I73" i="44"/>
  <c r="J73" i="44"/>
  <c r="C74" i="44"/>
  <c r="D74" i="44"/>
  <c r="E74" i="44"/>
  <c r="F74" i="44"/>
  <c r="I74" i="44"/>
  <c r="J74" i="44"/>
  <c r="D68" i="44"/>
  <c r="E68" i="44"/>
  <c r="F68" i="44"/>
  <c r="I68" i="44"/>
  <c r="J68" i="44"/>
  <c r="C68" i="44"/>
  <c r="C47" i="44"/>
  <c r="D47" i="44"/>
  <c r="E47" i="44"/>
  <c r="F47" i="44"/>
  <c r="I47" i="44"/>
  <c r="J47" i="44"/>
  <c r="C48" i="44"/>
  <c r="D48" i="44"/>
  <c r="E48" i="44"/>
  <c r="F48" i="44"/>
  <c r="I48" i="44"/>
  <c r="J48" i="44"/>
  <c r="C49" i="44"/>
  <c r="D49" i="44"/>
  <c r="E49" i="44"/>
  <c r="F49" i="44"/>
  <c r="I49" i="44"/>
  <c r="J49" i="44"/>
  <c r="C50" i="44"/>
  <c r="D50" i="44"/>
  <c r="E50" i="44"/>
  <c r="F50" i="44"/>
  <c r="I50" i="44"/>
  <c r="J50" i="44"/>
  <c r="C51" i="44"/>
  <c r="E51" i="44"/>
  <c r="F51" i="44"/>
  <c r="I51" i="44"/>
  <c r="J51" i="44"/>
  <c r="C52" i="44"/>
  <c r="D52" i="44"/>
  <c r="E52" i="44"/>
  <c r="F52" i="44"/>
  <c r="I52" i="44"/>
  <c r="J52" i="44"/>
  <c r="C53" i="44"/>
  <c r="D53" i="44"/>
  <c r="E53" i="44"/>
  <c r="F53" i="44"/>
  <c r="I53" i="44"/>
  <c r="J53" i="44"/>
  <c r="C54" i="44"/>
  <c r="D54" i="44"/>
  <c r="E54" i="44"/>
  <c r="F54" i="44"/>
  <c r="I54" i="44"/>
  <c r="J54" i="44"/>
  <c r="C55" i="44"/>
  <c r="D55" i="44"/>
  <c r="E55" i="44"/>
  <c r="F55" i="44"/>
  <c r="I55" i="44"/>
  <c r="J55" i="44"/>
  <c r="C56" i="44"/>
  <c r="D56" i="44"/>
  <c r="E56" i="44"/>
  <c r="F56" i="44"/>
  <c r="I56" i="44"/>
  <c r="J56" i="44"/>
  <c r="C57" i="44"/>
  <c r="D57" i="44"/>
  <c r="E57" i="44"/>
  <c r="F57" i="44"/>
  <c r="I57" i="44"/>
  <c r="J57" i="44"/>
  <c r="C58" i="44"/>
  <c r="D58" i="44"/>
  <c r="E58" i="44"/>
  <c r="F58" i="44"/>
  <c r="I58" i="44"/>
  <c r="J58" i="44"/>
  <c r="C59" i="44"/>
  <c r="D59" i="44"/>
  <c r="E59" i="44"/>
  <c r="F59" i="44"/>
  <c r="I59" i="44"/>
  <c r="J59" i="44"/>
  <c r="C60" i="44"/>
  <c r="D60" i="44"/>
  <c r="E60" i="44"/>
  <c r="F60" i="44"/>
  <c r="I60" i="44"/>
  <c r="J60" i="44"/>
  <c r="C61" i="44"/>
  <c r="D61" i="44"/>
  <c r="E61" i="44"/>
  <c r="F61" i="44"/>
  <c r="I61" i="44"/>
  <c r="J61" i="44"/>
  <c r="C62" i="44"/>
  <c r="D62" i="44"/>
  <c r="E62" i="44"/>
  <c r="F62" i="44"/>
  <c r="I62" i="44"/>
  <c r="J62" i="44"/>
  <c r="C63" i="44"/>
  <c r="D63" i="44"/>
  <c r="E63" i="44"/>
  <c r="F63" i="44"/>
  <c r="I63" i="44"/>
  <c r="J63" i="44"/>
  <c r="C64" i="44"/>
  <c r="D64" i="44"/>
  <c r="E64" i="44"/>
  <c r="F64" i="44"/>
  <c r="I64" i="44"/>
  <c r="J64" i="44"/>
  <c r="C65" i="44"/>
  <c r="D65" i="44"/>
  <c r="E65" i="44"/>
  <c r="F65" i="44"/>
  <c r="I65" i="44"/>
  <c r="J65" i="44"/>
  <c r="C66" i="44"/>
  <c r="D66" i="44"/>
  <c r="E66" i="44"/>
  <c r="F66" i="44"/>
  <c r="I66" i="44"/>
  <c r="J66" i="44"/>
  <c r="D46" i="44"/>
  <c r="E46" i="44"/>
  <c r="F46" i="44"/>
  <c r="I46" i="44"/>
  <c r="J46" i="44"/>
  <c r="C46" i="44"/>
  <c r="C244" i="44"/>
  <c r="D244" i="44"/>
  <c r="E244" i="44"/>
  <c r="F244" i="44"/>
  <c r="I244" i="44"/>
  <c r="J244" i="44"/>
  <c r="C245" i="44"/>
  <c r="D245" i="44"/>
  <c r="E245" i="44"/>
  <c r="F245" i="44"/>
  <c r="I245" i="44"/>
  <c r="J245" i="44"/>
  <c r="C246" i="44"/>
  <c r="D246" i="44"/>
  <c r="E246" i="44"/>
  <c r="F246" i="44"/>
  <c r="I246" i="44"/>
  <c r="J246" i="44"/>
  <c r="C247" i="44"/>
  <c r="D247" i="44"/>
  <c r="E247" i="44"/>
  <c r="F247" i="44"/>
  <c r="I247" i="44"/>
  <c r="J247" i="44"/>
  <c r="C248" i="44"/>
  <c r="D248" i="44"/>
  <c r="E248" i="44"/>
  <c r="F248" i="44"/>
  <c r="I248" i="44"/>
  <c r="J248" i="44"/>
  <c r="C249" i="44"/>
  <c r="D249" i="44"/>
  <c r="E249" i="44"/>
  <c r="F249" i="44"/>
  <c r="I249" i="44"/>
  <c r="J249" i="44"/>
  <c r="J243" i="44"/>
  <c r="I243" i="44"/>
  <c r="F243" i="44"/>
  <c r="E243" i="44"/>
  <c r="D243" i="44"/>
  <c r="C243" i="44"/>
  <c r="C221" i="44"/>
  <c r="G221" i="44" s="1"/>
  <c r="D221" i="44"/>
  <c r="E221" i="44"/>
  <c r="F221" i="44"/>
  <c r="I221" i="44"/>
  <c r="J221" i="44"/>
  <c r="C222" i="44"/>
  <c r="D222" i="44"/>
  <c r="E222" i="44"/>
  <c r="F222" i="44"/>
  <c r="F12" i="44" s="1"/>
  <c r="I222" i="44"/>
  <c r="J222" i="44"/>
  <c r="C223" i="44"/>
  <c r="D223" i="44"/>
  <c r="E223" i="44"/>
  <c r="F223" i="44"/>
  <c r="I223" i="44"/>
  <c r="J223" i="44"/>
  <c r="C224" i="44"/>
  <c r="D224" i="44"/>
  <c r="E224" i="44"/>
  <c r="G224" i="44" s="1"/>
  <c r="F224" i="44"/>
  <c r="I224" i="44"/>
  <c r="J224" i="44"/>
  <c r="C225" i="44"/>
  <c r="D225" i="44"/>
  <c r="E225" i="44"/>
  <c r="F225" i="44"/>
  <c r="I225" i="44"/>
  <c r="J225" i="44"/>
  <c r="C226" i="44"/>
  <c r="D226" i="44"/>
  <c r="E226" i="44"/>
  <c r="G226" i="44" s="1"/>
  <c r="F226" i="44"/>
  <c r="I226" i="44"/>
  <c r="J226" i="44"/>
  <c r="C227" i="44"/>
  <c r="D227" i="44"/>
  <c r="E227" i="44"/>
  <c r="F227" i="44"/>
  <c r="I227" i="44"/>
  <c r="J227" i="44"/>
  <c r="C228" i="44"/>
  <c r="D228" i="44"/>
  <c r="E228" i="44"/>
  <c r="G228" i="44" s="1"/>
  <c r="F228" i="44"/>
  <c r="I228" i="44"/>
  <c r="J228" i="44"/>
  <c r="C229" i="44"/>
  <c r="D229" i="44"/>
  <c r="E229" i="44"/>
  <c r="F229" i="44"/>
  <c r="I229" i="44"/>
  <c r="J229" i="44"/>
  <c r="C230" i="44"/>
  <c r="D230" i="44"/>
  <c r="E230" i="44"/>
  <c r="F230" i="44"/>
  <c r="I230" i="44"/>
  <c r="J230" i="44"/>
  <c r="C231" i="44"/>
  <c r="D231" i="44"/>
  <c r="E231" i="44"/>
  <c r="F231" i="44"/>
  <c r="I231" i="44"/>
  <c r="J231" i="44"/>
  <c r="C232" i="44"/>
  <c r="D232" i="44"/>
  <c r="E232" i="44"/>
  <c r="F232" i="44"/>
  <c r="I232" i="44"/>
  <c r="J232" i="44"/>
  <c r="C233" i="44"/>
  <c r="G233" i="44" s="1"/>
  <c r="D233" i="44"/>
  <c r="E233" i="44"/>
  <c r="F233" i="44"/>
  <c r="I233" i="44"/>
  <c r="J233" i="44"/>
  <c r="C234" i="44"/>
  <c r="D234" i="44"/>
  <c r="E234" i="44"/>
  <c r="G234" i="44" s="1"/>
  <c r="F234" i="44"/>
  <c r="I234" i="44"/>
  <c r="J234" i="44"/>
  <c r="C235" i="44"/>
  <c r="G235" i="44" s="1"/>
  <c r="D235" i="44"/>
  <c r="E235" i="44"/>
  <c r="F235" i="44"/>
  <c r="I235" i="44"/>
  <c r="J235" i="44"/>
  <c r="C236" i="44"/>
  <c r="D236" i="44"/>
  <c r="E236" i="44"/>
  <c r="G236" i="44" s="1"/>
  <c r="F236" i="44"/>
  <c r="I236" i="44"/>
  <c r="J236" i="44"/>
  <c r="C237" i="44"/>
  <c r="D237" i="44"/>
  <c r="E237" i="44"/>
  <c r="F237" i="44"/>
  <c r="I237" i="44"/>
  <c r="J237" i="44"/>
  <c r="C238" i="44"/>
  <c r="D238" i="44"/>
  <c r="E238" i="44"/>
  <c r="G238" i="44" s="1"/>
  <c r="F238" i="44"/>
  <c r="I238" i="44"/>
  <c r="J238" i="44"/>
  <c r="C239" i="44"/>
  <c r="D239" i="44"/>
  <c r="E239" i="44"/>
  <c r="F239" i="44"/>
  <c r="I239" i="44"/>
  <c r="J239" i="44"/>
  <c r="C240" i="44"/>
  <c r="D240" i="44"/>
  <c r="E240" i="44"/>
  <c r="F240" i="44"/>
  <c r="I240" i="44"/>
  <c r="J240" i="44"/>
  <c r="C241" i="44"/>
  <c r="G241" i="44" s="1"/>
  <c r="D241" i="44"/>
  <c r="E241" i="44"/>
  <c r="F241" i="44"/>
  <c r="I241" i="44"/>
  <c r="J241" i="44"/>
  <c r="D220" i="44"/>
  <c r="E220" i="44"/>
  <c r="F220" i="44"/>
  <c r="I220" i="44"/>
  <c r="J220" i="44"/>
  <c r="C220" i="44"/>
  <c r="J214" i="44"/>
  <c r="I214" i="44"/>
  <c r="F214" i="44"/>
  <c r="E214" i="44"/>
  <c r="D214" i="44"/>
  <c r="C214" i="44"/>
  <c r="J213" i="44"/>
  <c r="I213" i="44"/>
  <c r="F213" i="44"/>
  <c r="E213" i="44"/>
  <c r="D213" i="44"/>
  <c r="C213" i="44"/>
  <c r="J212" i="44"/>
  <c r="I212" i="44"/>
  <c r="F212" i="44"/>
  <c r="E212" i="44"/>
  <c r="D212" i="44"/>
  <c r="C212" i="44"/>
  <c r="J211" i="44"/>
  <c r="I211" i="44"/>
  <c r="F211" i="44"/>
  <c r="E211" i="44"/>
  <c r="D211" i="44"/>
  <c r="C211" i="44"/>
  <c r="J210" i="44"/>
  <c r="I210" i="44"/>
  <c r="F210" i="44"/>
  <c r="E210" i="44"/>
  <c r="D210" i="44"/>
  <c r="C210" i="44"/>
  <c r="J209" i="44"/>
  <c r="I209" i="44"/>
  <c r="F209" i="44"/>
  <c r="H209" i="44" s="1"/>
  <c r="E209" i="44"/>
  <c r="D209" i="44"/>
  <c r="C209" i="44"/>
  <c r="J208" i="44"/>
  <c r="I208" i="44"/>
  <c r="F208" i="44"/>
  <c r="E208" i="44"/>
  <c r="D208" i="44"/>
  <c r="H208" i="44" s="1"/>
  <c r="C208" i="44"/>
  <c r="C186" i="44"/>
  <c r="D186" i="44"/>
  <c r="E186" i="44"/>
  <c r="F186" i="44"/>
  <c r="I186" i="44"/>
  <c r="J186" i="44"/>
  <c r="C187" i="44"/>
  <c r="D187" i="44"/>
  <c r="E187" i="44"/>
  <c r="F187" i="44"/>
  <c r="I187" i="44"/>
  <c r="J187" i="44"/>
  <c r="C188" i="44"/>
  <c r="D188" i="44"/>
  <c r="E188" i="44"/>
  <c r="F188" i="44"/>
  <c r="I188" i="44"/>
  <c r="J188" i="44"/>
  <c r="C189" i="44"/>
  <c r="D189" i="44"/>
  <c r="E189" i="44"/>
  <c r="F189" i="44"/>
  <c r="I189" i="44"/>
  <c r="J189" i="44"/>
  <c r="C190" i="44"/>
  <c r="D190" i="44"/>
  <c r="E190" i="44"/>
  <c r="G190" i="44" s="1"/>
  <c r="F190" i="44"/>
  <c r="I190" i="44"/>
  <c r="J190" i="44"/>
  <c r="C191" i="44"/>
  <c r="D191" i="44"/>
  <c r="E191" i="44"/>
  <c r="F191" i="44"/>
  <c r="I191" i="44"/>
  <c r="J191" i="44"/>
  <c r="C192" i="44"/>
  <c r="D192" i="44"/>
  <c r="E192" i="44"/>
  <c r="F192" i="44"/>
  <c r="I192" i="44"/>
  <c r="J192" i="44"/>
  <c r="C193" i="44"/>
  <c r="D193" i="44"/>
  <c r="E193" i="44"/>
  <c r="F193" i="44"/>
  <c r="I193" i="44"/>
  <c r="J193" i="44"/>
  <c r="C194" i="44"/>
  <c r="D194" i="44"/>
  <c r="E194" i="44"/>
  <c r="F194" i="44"/>
  <c r="I194" i="44"/>
  <c r="J194" i="44"/>
  <c r="C195" i="44"/>
  <c r="D195" i="44"/>
  <c r="E195" i="44"/>
  <c r="F195" i="44"/>
  <c r="I195" i="44"/>
  <c r="J195" i="44"/>
  <c r="C196" i="44"/>
  <c r="D196" i="44"/>
  <c r="E196" i="44"/>
  <c r="G196" i="44" s="1"/>
  <c r="F196" i="44"/>
  <c r="I196" i="44"/>
  <c r="J196" i="44"/>
  <c r="C197" i="44"/>
  <c r="D197" i="44"/>
  <c r="E197" i="44"/>
  <c r="F197" i="44"/>
  <c r="I197" i="44"/>
  <c r="J197" i="44"/>
  <c r="C198" i="44"/>
  <c r="D198" i="44"/>
  <c r="E198" i="44"/>
  <c r="F198" i="44"/>
  <c r="I198" i="44"/>
  <c r="J198" i="44"/>
  <c r="C199" i="44"/>
  <c r="D199" i="44"/>
  <c r="E199" i="44"/>
  <c r="F199" i="44"/>
  <c r="I199" i="44"/>
  <c r="J199" i="44"/>
  <c r="C200" i="44"/>
  <c r="D200" i="44"/>
  <c r="E200" i="44"/>
  <c r="F200" i="44"/>
  <c r="I200" i="44"/>
  <c r="J200" i="44"/>
  <c r="C201" i="44"/>
  <c r="D201" i="44"/>
  <c r="E201" i="44"/>
  <c r="F201" i="44"/>
  <c r="I201" i="44"/>
  <c r="J201" i="44"/>
  <c r="C202" i="44"/>
  <c r="D202" i="44"/>
  <c r="E202" i="44"/>
  <c r="F202" i="44"/>
  <c r="I202" i="44"/>
  <c r="J202" i="44"/>
  <c r="C203" i="44"/>
  <c r="D203" i="44"/>
  <c r="E203" i="44"/>
  <c r="F203" i="44"/>
  <c r="I203" i="44"/>
  <c r="J203" i="44"/>
  <c r="C204" i="44"/>
  <c r="D204" i="44"/>
  <c r="E204" i="44"/>
  <c r="F204" i="44"/>
  <c r="I204" i="44"/>
  <c r="J204" i="44"/>
  <c r="C205" i="44"/>
  <c r="D205" i="44"/>
  <c r="E205" i="44"/>
  <c r="F205" i="44"/>
  <c r="I205" i="44"/>
  <c r="J205" i="44"/>
  <c r="C206" i="44"/>
  <c r="D206" i="44"/>
  <c r="E206" i="44"/>
  <c r="G206" i="44" s="1"/>
  <c r="F206" i="44"/>
  <c r="I206" i="44"/>
  <c r="J206" i="44"/>
  <c r="D185" i="44"/>
  <c r="E185" i="44"/>
  <c r="F185" i="44"/>
  <c r="I185" i="44"/>
  <c r="J185" i="44"/>
  <c r="C185" i="44"/>
  <c r="C174" i="44"/>
  <c r="D174" i="44"/>
  <c r="E174" i="44"/>
  <c r="F174" i="44"/>
  <c r="I174" i="44"/>
  <c r="J174" i="44"/>
  <c r="C175" i="44"/>
  <c r="D175" i="44"/>
  <c r="E175" i="44"/>
  <c r="F175" i="44"/>
  <c r="I175" i="44"/>
  <c r="J175" i="44"/>
  <c r="C176" i="44"/>
  <c r="D176" i="44"/>
  <c r="E176" i="44"/>
  <c r="F176" i="44"/>
  <c r="I176" i="44"/>
  <c r="J176" i="44"/>
  <c r="C177" i="44"/>
  <c r="D177" i="44"/>
  <c r="E177" i="44"/>
  <c r="F177" i="44"/>
  <c r="I177" i="44"/>
  <c r="J177" i="44"/>
  <c r="C178" i="44"/>
  <c r="D178" i="44"/>
  <c r="E178" i="44"/>
  <c r="F178" i="44"/>
  <c r="I178" i="44"/>
  <c r="J178" i="44"/>
  <c r="C179" i="44"/>
  <c r="D179" i="44"/>
  <c r="E179" i="44"/>
  <c r="F179" i="44"/>
  <c r="I179" i="44"/>
  <c r="J179" i="44"/>
  <c r="J173" i="44"/>
  <c r="I173" i="44"/>
  <c r="F173" i="44"/>
  <c r="E173" i="44"/>
  <c r="D173" i="44"/>
  <c r="C173" i="44"/>
  <c r="C170" i="44"/>
  <c r="D170" i="44"/>
  <c r="E170" i="44"/>
  <c r="F170" i="44"/>
  <c r="I170" i="44"/>
  <c r="J170" i="44"/>
  <c r="C171" i="44"/>
  <c r="D171" i="44"/>
  <c r="E171" i="44"/>
  <c r="F171" i="44"/>
  <c r="I171" i="44"/>
  <c r="J171" i="44"/>
  <c r="C151" i="44"/>
  <c r="D151" i="44"/>
  <c r="E151" i="44"/>
  <c r="E11" i="44" s="1"/>
  <c r="F151" i="44"/>
  <c r="F11" i="44" s="1"/>
  <c r="I151" i="44"/>
  <c r="I11" i="44" s="1"/>
  <c r="J151" i="44"/>
  <c r="J11" i="44" s="1"/>
  <c r="C152" i="44"/>
  <c r="D152" i="44"/>
  <c r="E152" i="44"/>
  <c r="F152" i="44"/>
  <c r="I152" i="44"/>
  <c r="J152" i="44"/>
  <c r="C153" i="44"/>
  <c r="D153" i="44"/>
  <c r="E153" i="44"/>
  <c r="F153" i="44"/>
  <c r="I153" i="44"/>
  <c r="J153" i="44"/>
  <c r="C154" i="44"/>
  <c r="D154" i="44"/>
  <c r="E154" i="44"/>
  <c r="F154" i="44"/>
  <c r="I154" i="44"/>
  <c r="J154" i="44"/>
  <c r="C155" i="44"/>
  <c r="D155" i="44"/>
  <c r="E155" i="44"/>
  <c r="F155" i="44"/>
  <c r="I155" i="44"/>
  <c r="J155" i="44"/>
  <c r="C156" i="44"/>
  <c r="D156" i="44"/>
  <c r="E156" i="44"/>
  <c r="F156" i="44"/>
  <c r="I156" i="44"/>
  <c r="J156" i="44"/>
  <c r="C157" i="44"/>
  <c r="D157" i="44"/>
  <c r="E157" i="44"/>
  <c r="E17" i="44" s="1"/>
  <c r="F157" i="44"/>
  <c r="F17" i="44" s="1"/>
  <c r="I157" i="44"/>
  <c r="I17" i="44" s="1"/>
  <c r="J157" i="44"/>
  <c r="J17" i="44" s="1"/>
  <c r="C158" i="44"/>
  <c r="D158" i="44"/>
  <c r="E158" i="44"/>
  <c r="E18" i="44" s="1"/>
  <c r="F158" i="44"/>
  <c r="F18" i="44" s="1"/>
  <c r="I158" i="44"/>
  <c r="I18" i="44" s="1"/>
  <c r="J158" i="44"/>
  <c r="J18" i="44" s="1"/>
  <c r="C159" i="44"/>
  <c r="D159" i="44"/>
  <c r="E159" i="44"/>
  <c r="E19" i="44" s="1"/>
  <c r="F159" i="44"/>
  <c r="F19" i="44" s="1"/>
  <c r="I159" i="44"/>
  <c r="I19" i="44" s="1"/>
  <c r="J159" i="44"/>
  <c r="J19" i="44" s="1"/>
  <c r="C160" i="44"/>
  <c r="D160" i="44"/>
  <c r="E160" i="44"/>
  <c r="F160" i="44"/>
  <c r="I160" i="44"/>
  <c r="J160" i="44"/>
  <c r="C161" i="44"/>
  <c r="D161" i="44"/>
  <c r="E161" i="44"/>
  <c r="F161" i="44"/>
  <c r="I161" i="44"/>
  <c r="J161" i="44"/>
  <c r="C162" i="44"/>
  <c r="D162" i="44"/>
  <c r="E162" i="44"/>
  <c r="F162" i="44"/>
  <c r="I162" i="44"/>
  <c r="J162" i="44"/>
  <c r="C163" i="44"/>
  <c r="D163" i="44"/>
  <c r="E163" i="44"/>
  <c r="F163" i="44"/>
  <c r="I163" i="44"/>
  <c r="J163" i="44"/>
  <c r="C164" i="44"/>
  <c r="D164" i="44"/>
  <c r="E164" i="44"/>
  <c r="E24" i="44" s="1"/>
  <c r="F164" i="44"/>
  <c r="F24" i="44" s="1"/>
  <c r="I164" i="44"/>
  <c r="I24" i="44" s="1"/>
  <c r="J164" i="44"/>
  <c r="J24" i="44" s="1"/>
  <c r="C165" i="44"/>
  <c r="D165" i="44"/>
  <c r="E165" i="44"/>
  <c r="F165" i="44"/>
  <c r="I165" i="44"/>
  <c r="J165" i="44"/>
  <c r="C166" i="44"/>
  <c r="D166" i="44"/>
  <c r="E166" i="44"/>
  <c r="F166" i="44"/>
  <c r="I166" i="44"/>
  <c r="J166" i="44"/>
  <c r="C167" i="44"/>
  <c r="D167" i="44"/>
  <c r="E167" i="44"/>
  <c r="E27" i="44" s="1"/>
  <c r="F167" i="44"/>
  <c r="F27" i="44" s="1"/>
  <c r="I167" i="44"/>
  <c r="I27" i="44" s="1"/>
  <c r="J167" i="44"/>
  <c r="J27" i="44" s="1"/>
  <c r="C168" i="44"/>
  <c r="D168" i="44"/>
  <c r="E168" i="44"/>
  <c r="F168" i="44"/>
  <c r="I168" i="44"/>
  <c r="J168" i="44"/>
  <c r="C169" i="44"/>
  <c r="D169" i="44"/>
  <c r="E169" i="44"/>
  <c r="F169" i="44"/>
  <c r="I169" i="44"/>
  <c r="J169" i="44"/>
  <c r="D150" i="44"/>
  <c r="E150" i="44"/>
  <c r="F150" i="44"/>
  <c r="I150" i="44"/>
  <c r="J150" i="44"/>
  <c r="C150" i="44"/>
  <c r="C139" i="44"/>
  <c r="D139" i="44"/>
  <c r="E139" i="44"/>
  <c r="F139" i="44"/>
  <c r="I139" i="44"/>
  <c r="J139" i="44"/>
  <c r="C140" i="44"/>
  <c r="D140" i="44"/>
  <c r="E140" i="44"/>
  <c r="G140" i="44" s="1"/>
  <c r="F140" i="44"/>
  <c r="I140" i="44"/>
  <c r="J140" i="44"/>
  <c r="C141" i="44"/>
  <c r="D141" i="44"/>
  <c r="E141" i="44"/>
  <c r="F141" i="44"/>
  <c r="I141" i="44"/>
  <c r="J141" i="44"/>
  <c r="C142" i="44"/>
  <c r="D142" i="44"/>
  <c r="E142" i="44"/>
  <c r="F142" i="44"/>
  <c r="I142" i="44"/>
  <c r="J142" i="44"/>
  <c r="C143" i="44"/>
  <c r="D143" i="44"/>
  <c r="E143" i="44"/>
  <c r="F143" i="44"/>
  <c r="I143" i="44"/>
  <c r="J143" i="44"/>
  <c r="C144" i="44"/>
  <c r="D144" i="44"/>
  <c r="E144" i="44"/>
  <c r="F144" i="44"/>
  <c r="I144" i="44"/>
  <c r="J144" i="44"/>
  <c r="J138" i="44"/>
  <c r="I138" i="44"/>
  <c r="F138" i="44"/>
  <c r="E138" i="44"/>
  <c r="D138" i="44"/>
  <c r="C138" i="44"/>
  <c r="C116" i="44"/>
  <c r="D116" i="44"/>
  <c r="E116" i="44"/>
  <c r="F116" i="44"/>
  <c r="I116" i="44"/>
  <c r="J116" i="44"/>
  <c r="C117" i="44"/>
  <c r="D117" i="44"/>
  <c r="E117" i="44"/>
  <c r="F117" i="44"/>
  <c r="I117" i="44"/>
  <c r="J117" i="44"/>
  <c r="C118" i="44"/>
  <c r="D118" i="44"/>
  <c r="E118" i="44"/>
  <c r="F118" i="44"/>
  <c r="I118" i="44"/>
  <c r="J118" i="44"/>
  <c r="C119" i="44"/>
  <c r="D119" i="44"/>
  <c r="E119" i="44"/>
  <c r="F119" i="44"/>
  <c r="I119" i="44"/>
  <c r="J119" i="44"/>
  <c r="C120" i="44"/>
  <c r="D120" i="44"/>
  <c r="E120" i="44"/>
  <c r="F120" i="44"/>
  <c r="I120" i="44"/>
  <c r="J120" i="44"/>
  <c r="C121" i="44"/>
  <c r="D121" i="44"/>
  <c r="E121" i="44"/>
  <c r="F121" i="44"/>
  <c r="I121" i="44"/>
  <c r="J121" i="44"/>
  <c r="C122" i="44"/>
  <c r="D122" i="44"/>
  <c r="E122" i="44"/>
  <c r="F122" i="44"/>
  <c r="I122" i="44"/>
  <c r="J122" i="44"/>
  <c r="C123" i="44"/>
  <c r="D123" i="44"/>
  <c r="E123" i="44"/>
  <c r="F123" i="44"/>
  <c r="I123" i="44"/>
  <c r="J123" i="44"/>
  <c r="C124" i="44"/>
  <c r="D124" i="44"/>
  <c r="E124" i="44"/>
  <c r="F124" i="44"/>
  <c r="I124" i="44"/>
  <c r="J124" i="44"/>
  <c r="C125" i="44"/>
  <c r="D125" i="44"/>
  <c r="E125" i="44"/>
  <c r="F125" i="44"/>
  <c r="I125" i="44"/>
  <c r="J125" i="44"/>
  <c r="C126" i="44"/>
  <c r="D126" i="44"/>
  <c r="E126" i="44"/>
  <c r="F126" i="44"/>
  <c r="I126" i="44"/>
  <c r="J126" i="44"/>
  <c r="C127" i="44"/>
  <c r="D127" i="44"/>
  <c r="E127" i="44"/>
  <c r="F127" i="44"/>
  <c r="I127" i="44"/>
  <c r="J127" i="44"/>
  <c r="C128" i="44"/>
  <c r="D128" i="44"/>
  <c r="E128" i="44"/>
  <c r="F128" i="44"/>
  <c r="I128" i="44"/>
  <c r="J128" i="44"/>
  <c r="C129" i="44"/>
  <c r="D129" i="44"/>
  <c r="E129" i="44"/>
  <c r="F129" i="44"/>
  <c r="I129" i="44"/>
  <c r="J129" i="44"/>
  <c r="C130" i="44"/>
  <c r="D130" i="44"/>
  <c r="E130" i="44"/>
  <c r="F130" i="44"/>
  <c r="I130" i="44"/>
  <c r="J130" i="44"/>
  <c r="C131" i="44"/>
  <c r="D131" i="44"/>
  <c r="E131" i="44"/>
  <c r="F131" i="44"/>
  <c r="I131" i="44"/>
  <c r="J131" i="44"/>
  <c r="C132" i="44"/>
  <c r="D132" i="44"/>
  <c r="E132" i="44"/>
  <c r="F132" i="44"/>
  <c r="I132" i="44"/>
  <c r="J132" i="44"/>
  <c r="C133" i="44"/>
  <c r="D133" i="44"/>
  <c r="E133" i="44"/>
  <c r="F133" i="44"/>
  <c r="I133" i="44"/>
  <c r="J133" i="44"/>
  <c r="C134" i="44"/>
  <c r="D134" i="44"/>
  <c r="E134" i="44"/>
  <c r="F134" i="44"/>
  <c r="I134" i="44"/>
  <c r="J134" i="44"/>
  <c r="C135" i="44"/>
  <c r="D135" i="44"/>
  <c r="E135" i="44"/>
  <c r="F135" i="44"/>
  <c r="I135" i="44"/>
  <c r="J135" i="44"/>
  <c r="C136" i="44"/>
  <c r="D136" i="44"/>
  <c r="E136" i="44"/>
  <c r="F136" i="44"/>
  <c r="I136" i="44"/>
  <c r="J136" i="44"/>
  <c r="D115" i="44"/>
  <c r="E115" i="44"/>
  <c r="F115" i="44"/>
  <c r="I115" i="44"/>
  <c r="J115" i="44"/>
  <c r="C115" i="44"/>
  <c r="G109" i="44"/>
  <c r="D45" i="44"/>
  <c r="E45" i="44"/>
  <c r="E10" i="44" s="1"/>
  <c r="F45" i="44"/>
  <c r="I45" i="44"/>
  <c r="J45" i="44"/>
  <c r="C45" i="44"/>
  <c r="G222" i="44" l="1"/>
  <c r="E12" i="44"/>
  <c r="I16" i="44"/>
  <c r="J16" i="44"/>
  <c r="J10" i="44"/>
  <c r="J29" i="44"/>
  <c r="I10" i="44"/>
  <c r="I29" i="44"/>
  <c r="E29" i="44"/>
  <c r="F16" i="44"/>
  <c r="E16" i="44"/>
  <c r="F10" i="44"/>
  <c r="H10" i="44" s="1"/>
  <c r="F29" i="44"/>
  <c r="H212" i="44"/>
  <c r="H210" i="44"/>
  <c r="G231" i="44"/>
  <c r="G225" i="44"/>
  <c r="G243" i="44"/>
  <c r="G135" i="44"/>
  <c r="G133" i="44"/>
  <c r="G131" i="44"/>
  <c r="G129" i="44"/>
  <c r="G127" i="44"/>
  <c r="G125" i="44"/>
  <c r="G123" i="44"/>
  <c r="G119" i="44"/>
  <c r="G117" i="44"/>
  <c r="H138" i="44"/>
  <c r="G143" i="44"/>
  <c r="G141" i="44"/>
  <c r="G139" i="44"/>
  <c r="G248" i="44"/>
  <c r="G246" i="44"/>
  <c r="H135" i="44"/>
  <c r="H133" i="44"/>
  <c r="H131" i="44"/>
  <c r="H129" i="44"/>
  <c r="H127" i="44"/>
  <c r="H123" i="44"/>
  <c r="H119" i="44"/>
  <c r="H117" i="44"/>
  <c r="G138" i="44"/>
  <c r="H141" i="44"/>
  <c r="H139" i="44"/>
  <c r="H203" i="44"/>
  <c r="H189" i="44"/>
  <c r="H235" i="44"/>
  <c r="H231" i="44"/>
  <c r="H225" i="44"/>
  <c r="H211" i="44"/>
  <c r="H205" i="44"/>
  <c r="G202" i="44"/>
  <c r="H201" i="44"/>
  <c r="G200" i="44"/>
  <c r="H199" i="44"/>
  <c r="G198" i="44"/>
  <c r="H197" i="44"/>
  <c r="H195" i="44"/>
  <c r="G194" i="44"/>
  <c r="H193" i="44"/>
  <c r="G192" i="44"/>
  <c r="G188" i="44"/>
  <c r="H187" i="44"/>
  <c r="G186" i="44"/>
  <c r="H125" i="44"/>
  <c r="G204" i="44"/>
  <c r="H214" i="44"/>
  <c r="H213" i="44"/>
  <c r="H143" i="44"/>
  <c r="H241" i="44"/>
  <c r="H121" i="44"/>
  <c r="H191" i="44"/>
  <c r="G121" i="44"/>
  <c r="H115" i="44"/>
  <c r="G185" i="44"/>
  <c r="D31" i="44"/>
  <c r="G169" i="44"/>
  <c r="G167" i="44"/>
  <c r="G165" i="44"/>
  <c r="G161" i="44"/>
  <c r="G159" i="44"/>
  <c r="G157" i="44"/>
  <c r="G153" i="44"/>
  <c r="G151" i="44"/>
  <c r="H238" i="44"/>
  <c r="H234" i="44"/>
  <c r="H230" i="44"/>
  <c r="H228" i="44"/>
  <c r="H226" i="44"/>
  <c r="H224" i="44"/>
  <c r="H221" i="44"/>
  <c r="G244" i="44"/>
  <c r="G239" i="44"/>
  <c r="G237" i="44"/>
  <c r="G229" i="44"/>
  <c r="G227" i="44"/>
  <c r="G223" i="44"/>
  <c r="H249" i="44"/>
  <c r="G249" i="44"/>
  <c r="H248" i="44"/>
  <c r="H247" i="44"/>
  <c r="G247" i="44"/>
  <c r="H246" i="44"/>
  <c r="H244" i="44"/>
  <c r="H243" i="44"/>
  <c r="G245" i="44"/>
  <c r="H245" i="44"/>
  <c r="H240" i="44"/>
  <c r="G240" i="44"/>
  <c r="H239" i="44"/>
  <c r="H237" i="44"/>
  <c r="H236" i="44"/>
  <c r="H233" i="44"/>
  <c r="H232" i="44"/>
  <c r="G232" i="44"/>
  <c r="G230" i="44"/>
  <c r="H229" i="44"/>
  <c r="H227" i="44"/>
  <c r="H223" i="44"/>
  <c r="H222" i="44"/>
  <c r="H220" i="44"/>
  <c r="G220" i="44"/>
  <c r="G179" i="44"/>
  <c r="G177" i="44"/>
  <c r="G175" i="44"/>
  <c r="H185" i="44"/>
  <c r="G205" i="44"/>
  <c r="G203" i="44"/>
  <c r="G201" i="44"/>
  <c r="G199" i="44"/>
  <c r="G197" i="44"/>
  <c r="G195" i="44"/>
  <c r="G193" i="44"/>
  <c r="G191" i="44"/>
  <c r="G189" i="44"/>
  <c r="G187" i="44"/>
  <c r="H206" i="44"/>
  <c r="H204" i="44"/>
  <c r="H202" i="44"/>
  <c r="H200" i="44"/>
  <c r="H198" i="44"/>
  <c r="H196" i="44"/>
  <c r="H194" i="44"/>
  <c r="H192" i="44"/>
  <c r="H190" i="44"/>
  <c r="H188" i="44"/>
  <c r="H186" i="44"/>
  <c r="G208" i="44"/>
  <c r="G209" i="44"/>
  <c r="G210" i="44"/>
  <c r="G211" i="44"/>
  <c r="G212" i="44"/>
  <c r="G213" i="44"/>
  <c r="G214" i="44"/>
  <c r="G142" i="44"/>
  <c r="H169" i="44"/>
  <c r="H167" i="44"/>
  <c r="H165" i="44"/>
  <c r="H163" i="44"/>
  <c r="H161" i="44"/>
  <c r="H159" i="44"/>
  <c r="H157" i="44"/>
  <c r="H155" i="44"/>
  <c r="H153" i="44"/>
  <c r="H151" i="44"/>
  <c r="H170" i="44"/>
  <c r="G173" i="44"/>
  <c r="H178" i="44"/>
  <c r="H176" i="44"/>
  <c r="H174" i="44"/>
  <c r="G178" i="44"/>
  <c r="G176" i="44"/>
  <c r="G174" i="44"/>
  <c r="H171" i="44"/>
  <c r="H150" i="44"/>
  <c r="G168" i="44"/>
  <c r="G166" i="44"/>
  <c r="G164" i="44"/>
  <c r="G163" i="44"/>
  <c r="G162" i="44"/>
  <c r="G160" i="44"/>
  <c r="G158" i="44"/>
  <c r="G156" i="44"/>
  <c r="G155" i="44"/>
  <c r="G154" i="44"/>
  <c r="G152" i="44"/>
  <c r="G171" i="44"/>
  <c r="H173" i="44"/>
  <c r="H179" i="44"/>
  <c r="H177" i="44"/>
  <c r="H175" i="44"/>
  <c r="G170" i="44"/>
  <c r="G150" i="44"/>
  <c r="H168" i="44"/>
  <c r="H166" i="44"/>
  <c r="H164" i="44"/>
  <c r="H162" i="44"/>
  <c r="H160" i="44"/>
  <c r="H158" i="44"/>
  <c r="H156" i="44"/>
  <c r="H154" i="44"/>
  <c r="H152" i="44"/>
  <c r="G104" i="44"/>
  <c r="G144" i="44"/>
  <c r="H144" i="44"/>
  <c r="H142" i="44"/>
  <c r="H140" i="44"/>
  <c r="G115" i="44"/>
  <c r="H136" i="44"/>
  <c r="H134" i="44"/>
  <c r="H132" i="44"/>
  <c r="H130" i="44"/>
  <c r="H128" i="44"/>
  <c r="H126" i="44"/>
  <c r="H124" i="44"/>
  <c r="H122" i="44"/>
  <c r="H120" i="44"/>
  <c r="H118" i="44"/>
  <c r="H116" i="44"/>
  <c r="G136" i="44"/>
  <c r="G134" i="44"/>
  <c r="G132" i="44"/>
  <c r="G130" i="44"/>
  <c r="G128" i="44"/>
  <c r="G126" i="44"/>
  <c r="G124" i="44"/>
  <c r="G122" i="44"/>
  <c r="G120" i="44"/>
  <c r="G118" i="44"/>
  <c r="G116" i="44"/>
  <c r="G106" i="44"/>
  <c r="G108" i="44"/>
  <c r="F31" i="44"/>
  <c r="I39" i="44"/>
  <c r="H109" i="44"/>
  <c r="C33" i="44"/>
  <c r="F39" i="44"/>
  <c r="D36" i="44"/>
  <c r="H108" i="44"/>
  <c r="H106" i="44"/>
  <c r="H104" i="44"/>
  <c r="E39" i="44"/>
  <c r="D38" i="44"/>
  <c r="D34" i="44"/>
  <c r="H103" i="44"/>
  <c r="J39" i="44"/>
  <c r="D39" i="44"/>
  <c r="F35" i="44"/>
  <c r="E33" i="44"/>
  <c r="F37" i="44"/>
  <c r="G103" i="44"/>
  <c r="H107" i="44"/>
  <c r="H105" i="44"/>
  <c r="G107" i="44"/>
  <c r="G105" i="44"/>
  <c r="C37" i="44"/>
  <c r="C35" i="44"/>
  <c r="G24" i="44"/>
  <c r="D30" i="44"/>
  <c r="I33" i="44"/>
  <c r="J35" i="44"/>
  <c r="I37" i="44"/>
  <c r="J38" i="44"/>
  <c r="J36" i="44"/>
  <c r="J34" i="44"/>
  <c r="J37" i="44"/>
  <c r="I35" i="44"/>
  <c r="J33" i="44"/>
  <c r="I38" i="44"/>
  <c r="I36" i="44"/>
  <c r="I34" i="44"/>
  <c r="I31" i="44"/>
  <c r="J30" i="44"/>
  <c r="I30" i="44"/>
  <c r="J31" i="44"/>
  <c r="D33" i="44"/>
  <c r="E37" i="44"/>
  <c r="C36" i="44"/>
  <c r="E35" i="44"/>
  <c r="C34" i="44"/>
  <c r="D37" i="44"/>
  <c r="D35" i="44"/>
  <c r="F30" i="44"/>
  <c r="E30" i="44"/>
  <c r="G22" i="44"/>
  <c r="G10" i="44"/>
  <c r="H73" i="44"/>
  <c r="H69" i="44"/>
  <c r="H68" i="44"/>
  <c r="H50" i="44"/>
  <c r="H48" i="44"/>
  <c r="H66" i="44"/>
  <c r="H64" i="44"/>
  <c r="H62" i="44"/>
  <c r="H60" i="44"/>
  <c r="H58" i="44"/>
  <c r="H56" i="44"/>
  <c r="H54" i="44"/>
  <c r="H52" i="44"/>
  <c r="G50" i="44"/>
  <c r="G48" i="44"/>
  <c r="G62" i="44"/>
  <c r="G60" i="44"/>
  <c r="H47" i="44"/>
  <c r="H45" i="44"/>
  <c r="G66" i="44"/>
  <c r="G64" i="44"/>
  <c r="G58" i="44"/>
  <c r="G56" i="44"/>
  <c r="G54" i="44"/>
  <c r="G52" i="44"/>
  <c r="H49" i="44"/>
  <c r="H65" i="44"/>
  <c r="H63" i="44"/>
  <c r="H61" i="44"/>
  <c r="H59" i="44"/>
  <c r="H57" i="44"/>
  <c r="H55" i="44"/>
  <c r="H53" i="44"/>
  <c r="H71" i="44"/>
  <c r="F38" i="44"/>
  <c r="F34" i="44"/>
  <c r="F36" i="44"/>
  <c r="G68" i="44"/>
  <c r="H51" i="44"/>
  <c r="H18" i="6"/>
  <c r="H18" i="7"/>
  <c r="G73" i="44"/>
  <c r="G71" i="44"/>
  <c r="G69" i="44"/>
  <c r="H74" i="44"/>
  <c r="H72" i="44"/>
  <c r="H70" i="44"/>
  <c r="G70" i="44"/>
  <c r="F33" i="44"/>
  <c r="E38" i="44"/>
  <c r="E36" i="44"/>
  <c r="E34" i="44"/>
  <c r="G74" i="44"/>
  <c r="E31" i="44"/>
  <c r="H46" i="44"/>
  <c r="G65" i="44"/>
  <c r="G63" i="44"/>
  <c r="G61" i="44"/>
  <c r="G59" i="44"/>
  <c r="G57" i="44"/>
  <c r="G55" i="44"/>
  <c r="G53" i="44"/>
  <c r="G51" i="44"/>
  <c r="G49" i="44"/>
  <c r="G47" i="44"/>
  <c r="G72" i="44"/>
  <c r="G45" i="44"/>
  <c r="G46" i="44"/>
  <c r="H12" i="44" l="1"/>
  <c r="H22" i="44"/>
  <c r="H31" i="44"/>
  <c r="G18" i="44"/>
  <c r="H27" i="44"/>
  <c r="H21" i="44"/>
  <c r="H29" i="44"/>
  <c r="G14" i="44"/>
  <c r="H14" i="44"/>
  <c r="G26" i="44"/>
  <c r="G37" i="44"/>
  <c r="G33" i="44"/>
  <c r="H36" i="44"/>
  <c r="G27" i="44"/>
  <c r="H13" i="44"/>
  <c r="G16" i="44"/>
  <c r="G30" i="44"/>
  <c r="G11" i="44"/>
  <c r="G13" i="44"/>
  <c r="G21" i="44"/>
  <c r="G28" i="44"/>
  <c r="H26" i="44"/>
  <c r="G20" i="44"/>
  <c r="H23" i="44"/>
  <c r="G39" i="44"/>
  <c r="H28" i="44"/>
  <c r="H18" i="44"/>
  <c r="G38" i="44"/>
  <c r="H38" i="44"/>
  <c r="H34" i="44"/>
  <c r="H16" i="44"/>
  <c r="H25" i="44"/>
  <c r="H19" i="44"/>
  <c r="H30" i="44"/>
  <c r="H39" i="44"/>
  <c r="G19" i="44"/>
  <c r="H33" i="44"/>
  <c r="H17" i="44"/>
  <c r="G29" i="44"/>
  <c r="G34" i="44"/>
  <c r="H35" i="44"/>
  <c r="H37" i="44"/>
  <c r="H20" i="44"/>
  <c r="H11" i="44"/>
  <c r="H24" i="44"/>
  <c r="G35" i="44"/>
  <c r="H15" i="44"/>
  <c r="G25" i="44"/>
  <c r="G12" i="44"/>
  <c r="G36" i="44"/>
  <c r="G15" i="44"/>
  <c r="G23" i="44"/>
  <c r="G31" i="44"/>
  <c r="G17" i="44"/>
</calcChain>
</file>

<file path=xl/sharedStrings.xml><?xml version="1.0" encoding="utf-8"?>
<sst xmlns="http://schemas.openxmlformats.org/spreadsheetml/2006/main" count="3786" uniqueCount="76">
  <si>
    <t>LBS - MIS</t>
  </si>
  <si>
    <r>
      <t xml:space="preserve">Statement showing Achievement vis-à-vis Targets </t>
    </r>
    <r>
      <rPr>
        <sz val="14"/>
        <rFont val="Calibri"/>
        <family val="2"/>
      </rPr>
      <t>under the Annual Credit Plan (ACP) for the quarter ended ____</t>
    </r>
  </si>
  <si>
    <t>No. of accounts in actuals , Amount in thousands</t>
  </si>
  <si>
    <t>Name of the State/Union Territory:</t>
  </si>
  <si>
    <t xml:space="preserve">Sr. No </t>
  </si>
  <si>
    <t>Sector</t>
  </si>
  <si>
    <t>(A) Public Sector Banks (B) Private Sector Banks (C) Regional Rural Banks (D) Small Finance Banks (E) Rural Cooperative Banks (StCBs and DCCBs)</t>
  </si>
  <si>
    <t>Total (A+B+C+D+E)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</si>
  <si>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</si>
  <si>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</si>
  <si>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</si>
  <si>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</si>
  <si>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</si>
  <si>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</si>
  <si>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Priority  Sector (1A+1B+1C+1D+1E+1F+1G+1H)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</si>
  <si>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</si>
  <si>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</si>
  <si>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</si>
  <si>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</si>
  <si>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</si>
  <si>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</si>
  <si>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</si>
  <si>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</si>
  <si>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</si>
  <si>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</si>
  <si>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</si>
  <si>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</si>
  <si>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</si>
  <si>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</si>
  <si>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</si>
  <si>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</si>
  <si>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</si>
  <si>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</si>
  <si>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</si>
  <si>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</si>
  <si>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</si>
  <si>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</si>
  <si>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</si>
  <si>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</si>
  <si>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</si>
  <si>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</si>
  <si>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</si>
  <si>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</si>
  <si>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</si>
  <si>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</si>
  <si>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</si>
  <si>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</si>
  <si>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</si>
  <si>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</si>
  <si>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</si>
  <si>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</si>
  <si>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</si>
  <si>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Non-Priority Sector (4A+4B+4C+4D+4E)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</si>
  <si>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</si>
  <si>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</si>
  <si>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</si>
  <si>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</si>
  <si>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</si>
  <si>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</si>
  <si>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</si>
  <si>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</si>
  <si>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</si>
  <si>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</si>
  <si>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</si>
  <si>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</si>
  <si>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</si>
  <si>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</si>
  <si>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</si>
  <si>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</si>
  <si>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</si>
  <si>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</si>
  <si>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</si>
  <si>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</si>
  <si>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</si>
  <si>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</si>
  <si>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Statement showing Achievement vis-à-vis Targets under the Annual Credit Plan (ACP) for the quarter ended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</si>
</sst>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20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3" borderId="0" xfId="0" applyFont="1" applyFill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/>
    <xf numFmtId="0" fontId="0" fillId="5" borderId="12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0" fillId="3" borderId="12" xfId="0" applyFont="1" applyFill="1" applyBorder="1"/>
    <xf numFmtId="0" fontId="7" fillId="3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wrapText="1"/>
    </xf>
    <xf numFmtId="0" fontId="0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wrapText="1"/>
    </xf>
    <xf numFmtId="0" fontId="0" fillId="3" borderId="14" xfId="0" applyFont="1" applyFill="1" applyBorder="1"/>
    <xf numFmtId="0" fontId="0" fillId="3" borderId="15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0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/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/>
    </xf>
    <xf numFmtId="0" fontId="1" fillId="5" borderId="23" xfId="0" applyFont="1" applyFill="1" applyBorder="1"/>
    <xf numFmtId="0" fontId="1" fillId="5" borderId="24" xfId="0" applyFont="1" applyFill="1" applyBorder="1"/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1" fillId="3" borderId="0" xfId="0" applyFont="1" applyFill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" fontId="0" fillId="7" borderId="1" xfId="0" applyNumberFormat="1" applyFont="1" applyFill="1" applyBorder="1"/>
    <xf numFmtId="1" fontId="1" fillId="7" borderId="1" xfId="0" applyNumberFormat="1" applyFont="1" applyFill="1" applyBorder="1"/>
    <xf numFmtId="1" fontId="1" fillId="5" borderId="23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right"/>
    </xf>
    <xf numFmtId="1" fontId="1" fillId="5" borderId="23" xfId="0" applyNumberFormat="1" applyFont="1" applyFill="1" applyBorder="1" applyAlignment="1">
      <alignment horizontal="right"/>
    </xf>
    <xf numFmtId="1" fontId="0" fillId="7" borderId="1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right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/>
    <xf numFmtId="1" fontId="0" fillId="3" borderId="1" xfId="0" applyNumberFormat="1" applyFill="1" applyBorder="1"/>
    <xf numFmtId="1" fontId="0" fillId="3" borderId="14" xfId="0" applyNumberFormat="1" applyFont="1" applyFill="1" applyBorder="1"/>
    <xf numFmtId="0" fontId="0" fillId="8" borderId="0" xfId="0" applyFill="1"/>
    <xf numFmtId="1" fontId="0" fillId="5" borderId="1" xfId="0" applyNumberFormat="1" applyFont="1" applyFill="1" applyBorder="1"/>
    <xf numFmtId="1" fontId="0" fillId="3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5" borderId="12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" xfId="0" applyFont="1" applyFill="1" applyBorder="1" applyAlignment="1">
      <alignment horizontal="right"/>
    </xf>
    <xf numFmtId="0" fontId="0" fillId="3" borderId="15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right" vertical="center"/>
    </xf>
    <xf numFmtId="1" fontId="0" fillId="7" borderId="5" xfId="0" applyNumberFormat="1" applyFont="1" applyFill="1" applyBorder="1" applyAlignment="1">
      <alignment horizontal="right"/>
    </xf>
    <xf numFmtId="1" fontId="1" fillId="7" borderId="22" xfId="0" applyNumberFormat="1" applyFont="1" applyFill="1" applyBorder="1" applyAlignment="1">
      <alignment horizontal="right"/>
    </xf>
    <xf numFmtId="1" fontId="1" fillId="7" borderId="24" xfId="0" applyNumberFormat="1" applyFont="1" applyFill="1" applyBorder="1" applyAlignment="1">
      <alignment horizontal="right"/>
    </xf>
    <xf numFmtId="0" fontId="1" fillId="5" borderId="25" xfId="0" applyFont="1" applyFill="1" applyBorder="1" applyAlignment="1">
      <alignment horizontal="right"/>
    </xf>
    <xf numFmtId="1" fontId="0" fillId="5" borderId="1" xfId="0" applyNumberFormat="1" applyFont="1" applyFill="1" applyBorder="1" applyAlignment="1">
      <alignment horizontal="right"/>
    </xf>
    <xf numFmtId="1" fontId="0" fillId="3" borderId="1" xfId="0" applyNumberFormat="1" applyFont="1" applyFill="1" applyBorder="1" applyAlignment="1">
      <alignment horizontal="right"/>
    </xf>
    <xf numFmtId="1" fontId="0" fillId="3" borderId="14" xfId="0" applyNumberFormat="1" applyFont="1" applyFill="1" applyBorder="1" applyAlignment="1">
      <alignment horizontal="right"/>
    </xf>
    <xf numFmtId="1" fontId="0" fillId="5" borderId="12" xfId="0" applyNumberFormat="1" applyFont="1" applyFill="1" applyBorder="1" applyAlignment="1">
      <alignment horizontal="right"/>
    </xf>
    <xf numFmtId="1" fontId="0" fillId="3" borderId="12" xfId="0" applyNumberFormat="1" applyFont="1" applyFill="1" applyBorder="1" applyAlignment="1">
      <alignment horizontal="right"/>
    </xf>
    <xf numFmtId="1" fontId="0" fillId="3" borderId="15" xfId="0" applyNumberFormat="1" applyFont="1" applyFill="1" applyBorder="1" applyAlignment="1">
      <alignment horizontal="right"/>
    </xf>
    <xf numFmtId="1" fontId="1" fillId="5" borderId="24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1" fontId="0" fillId="0" borderId="1" xfId="0" applyNumberFormat="1" applyFont="1" applyFill="1" applyBorder="1"/>
    <xf numFmtId="1" fontId="0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vertical="center"/>
    </xf>
    <xf numFmtId="1" fontId="0" fillId="5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wrapText="1"/>
    </xf>
    <xf numFmtId="1" fontId="7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vertical="center"/>
    </xf>
    <xf numFmtId="1" fontId="0" fillId="3" borderId="1" xfId="0" applyNumberFormat="1" applyFont="1" applyFill="1" applyBorder="1" applyAlignment="1">
      <alignment horizontal="left" wrapText="1"/>
    </xf>
    <xf numFmtId="1" fontId="0" fillId="3" borderId="13" xfId="0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left" wrapText="1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vertical="center"/>
    </xf>
    <xf numFmtId="1" fontId="0" fillId="3" borderId="21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/>
    <xf numFmtId="1" fontId="1" fillId="5" borderId="22" xfId="0" applyNumberFormat="1" applyFont="1" applyFill="1" applyBorder="1" applyAlignment="1">
      <alignment horizontal="center" vertical="center"/>
    </xf>
    <xf numFmtId="1" fontId="0" fillId="5" borderId="12" xfId="0" applyNumberFormat="1" applyFont="1" applyFill="1" applyBorder="1"/>
    <xf numFmtId="1" fontId="0" fillId="3" borderId="12" xfId="0" applyNumberFormat="1" applyFont="1" applyFill="1" applyBorder="1"/>
    <xf numFmtId="1" fontId="0" fillId="3" borderId="15" xfId="0" applyNumberFormat="1" applyFont="1" applyFill="1" applyBorder="1"/>
    <xf numFmtId="1" fontId="1" fillId="5" borderId="23" xfId="0" applyNumberFormat="1" applyFont="1" applyFill="1" applyBorder="1"/>
    <xf numFmtId="1" fontId="1" fillId="5" borderId="24" xfId="0" applyNumberFormat="1" applyFont="1" applyFill="1" applyBorder="1"/>
    <xf numFmtId="1" fontId="0" fillId="5" borderId="1" xfId="0" applyNumberFormat="1" applyFont="1" applyFill="1" applyBorder="1" applyAlignment="1">
      <alignment horizontal="right" vertical="center"/>
    </xf>
    <xf numFmtId="1" fontId="0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0" fillId="5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 vertical="center"/>
    </xf>
    <xf numFmtId="1" fontId="0" fillId="3" borderId="13" xfId="0" applyNumberFormat="1" applyFont="1" applyFill="1" applyBorder="1" applyAlignment="1">
      <alignment horizontal="right" vertical="center"/>
    </xf>
    <xf numFmtId="1" fontId="7" fillId="3" borderId="14" xfId="0" applyNumberFormat="1" applyFont="1" applyFill="1" applyBorder="1" applyAlignment="1">
      <alignment horizontal="right" wrapText="1"/>
    </xf>
    <xf numFmtId="1" fontId="1" fillId="2" borderId="16" xfId="0" applyNumberFormat="1" applyFont="1" applyFill="1" applyBorder="1" applyAlignment="1">
      <alignment horizontal="right" vertical="center"/>
    </xf>
    <xf numFmtId="1" fontId="1" fillId="2" borderId="17" xfId="0" applyNumberFormat="1" applyFont="1" applyFill="1" applyBorder="1" applyAlignment="1">
      <alignment horizontal="right" vertical="center"/>
    </xf>
    <xf numFmtId="1" fontId="0" fillId="3" borderId="21" xfId="0" applyNumberFormat="1" applyFont="1" applyFill="1" applyBorder="1" applyAlignment="1">
      <alignment horizontal="right" vertical="center"/>
    </xf>
    <xf numFmtId="1" fontId="1" fillId="3" borderId="13" xfId="0" applyNumberFormat="1" applyFont="1" applyFill="1" applyBorder="1" applyAlignment="1">
      <alignment horizontal="right" vertical="center"/>
    </xf>
    <xf numFmtId="1" fontId="1" fillId="3" borderId="14" xfId="0" applyNumberFormat="1" applyFont="1" applyFill="1" applyBorder="1" applyAlignment="1">
      <alignment horizontal="right"/>
    </xf>
    <xf numFmtId="1" fontId="1" fillId="5" borderId="22" xfId="0" applyNumberFormat="1" applyFont="1" applyFill="1" applyBorder="1" applyAlignment="1">
      <alignment horizontal="right" vertical="center"/>
    </xf>
    <xf numFmtId="1" fontId="1" fillId="5" borderId="27" xfId="0" applyNumberFormat="1" applyFont="1" applyFill="1" applyBorder="1" applyAlignment="1">
      <alignment horizontal="right"/>
    </xf>
    <xf numFmtId="0" fontId="0" fillId="8" borderId="0" xfId="0" applyFill="1" applyBorder="1"/>
    <xf numFmtId="1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" fontId="0" fillId="6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6" borderId="1" xfId="0" applyFont="1" applyFill="1" applyBorder="1"/>
    <xf numFmtId="0" fontId="12" fillId="6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13" fillId="3" borderId="0" xfId="0" applyFont="1" applyFill="1"/>
    <xf numFmtId="0" fontId="16" fillId="3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" fontId="1" fillId="2" borderId="18" xfId="0" applyNumberFormat="1" applyFont="1" applyFill="1" applyBorder="1" applyAlignment="1">
      <alignment horizontal="right"/>
    </xf>
    <xf numFmtId="1" fontId="1" fillId="2" borderId="19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_MIS I Submitted to RBI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49"/>
  <sheetViews>
    <sheetView tabSelected="1" zoomScaleNormal="100" zoomScaleSheetLayoutView="85" workbookViewId="0">
      <selection activeCell="L7" sqref="L7"/>
    </sheetView>
  </sheetViews>
  <sheetFormatPr defaultRowHeight="15" x14ac:dyDescent="0.25"/>
  <cols>
    <col min="1" max="1" width="6.7109375" style="52" bestFit="1" customWidth="1"/>
    <col min="2" max="2" width="48.85546875" style="146" customWidth="1"/>
    <col min="3" max="3" width="12.7109375" style="44" bestFit="1" customWidth="1"/>
    <col min="4" max="4" width="14.28515625" style="44" customWidth="1"/>
    <col min="5" max="5" width="15" style="44" customWidth="1"/>
    <col min="6" max="6" width="13.85546875" style="44" customWidth="1"/>
    <col min="7" max="7" width="13" style="44" bestFit="1" customWidth="1"/>
    <col min="8" max="8" width="11.5703125" style="44" bestFit="1" customWidth="1"/>
    <col min="9" max="9" width="11.140625" style="44" customWidth="1"/>
    <col min="10" max="10" width="13.140625" style="44" customWidth="1"/>
    <col min="11" max="13" width="9.140625" style="44"/>
    <col min="14" max="81" width="9.140625" style="53"/>
    <col min="82" max="239" width="9.140625" style="44"/>
    <col min="240" max="240" width="6.7109375" style="44" bestFit="1" customWidth="1"/>
    <col min="241" max="241" width="74.5703125" style="44" customWidth="1"/>
    <col min="242" max="242" width="12.7109375" style="44" bestFit="1" customWidth="1"/>
    <col min="243" max="243" width="11.28515625" style="44" customWidth="1"/>
    <col min="244" max="244" width="15" style="44" customWidth="1"/>
    <col min="245" max="245" width="13.85546875" style="44" customWidth="1"/>
    <col min="246" max="246" width="12.7109375" style="44" bestFit="1" customWidth="1"/>
    <col min="247" max="247" width="9.7109375" style="44" bestFit="1" customWidth="1"/>
    <col min="248" max="248" width="11.140625" style="44" customWidth="1"/>
    <col min="249" max="249" width="13.140625" style="44" customWidth="1"/>
    <col min="250" max="250" width="12.7109375" style="44" bestFit="1" customWidth="1"/>
    <col min="251" max="251" width="11.5703125" style="44" customWidth="1"/>
    <col min="252" max="252" width="14.7109375" style="44" customWidth="1"/>
    <col min="253" max="253" width="13.7109375" style="44" customWidth="1"/>
    <col min="254" max="254" width="12.7109375" style="44" bestFit="1" customWidth="1"/>
    <col min="255" max="255" width="9.7109375" style="44" bestFit="1" customWidth="1"/>
    <col min="256" max="256" width="11.42578125" style="44" customWidth="1"/>
    <col min="257" max="257" width="11.5703125" style="44" bestFit="1" customWidth="1"/>
    <col min="258" max="495" width="9.140625" style="44"/>
    <col min="496" max="496" width="6.7109375" style="44" bestFit="1" customWidth="1"/>
    <col min="497" max="497" width="74.5703125" style="44" customWidth="1"/>
    <col min="498" max="498" width="12.7109375" style="44" bestFit="1" customWidth="1"/>
    <col min="499" max="499" width="11.28515625" style="44" customWidth="1"/>
    <col min="500" max="500" width="15" style="44" customWidth="1"/>
    <col min="501" max="501" width="13.85546875" style="44" customWidth="1"/>
    <col min="502" max="502" width="12.7109375" style="44" bestFit="1" customWidth="1"/>
    <col min="503" max="503" width="9.7109375" style="44" bestFit="1" customWidth="1"/>
    <col min="504" max="504" width="11.140625" style="44" customWidth="1"/>
    <col min="505" max="505" width="13.140625" style="44" customWidth="1"/>
    <col min="506" max="506" width="12.7109375" style="44" bestFit="1" customWidth="1"/>
    <col min="507" max="507" width="11.5703125" style="44" customWidth="1"/>
    <col min="508" max="508" width="14.7109375" style="44" customWidth="1"/>
    <col min="509" max="509" width="13.7109375" style="44" customWidth="1"/>
    <col min="510" max="510" width="12.7109375" style="44" bestFit="1" customWidth="1"/>
    <col min="511" max="511" width="9.7109375" style="44" bestFit="1" customWidth="1"/>
    <col min="512" max="512" width="11.42578125" style="44" customWidth="1"/>
    <col min="513" max="513" width="11.5703125" style="44" bestFit="1" customWidth="1"/>
    <col min="514" max="751" width="9.140625" style="44"/>
    <col min="752" max="752" width="6.7109375" style="44" bestFit="1" customWidth="1"/>
    <col min="753" max="753" width="74.5703125" style="44" customWidth="1"/>
    <col min="754" max="754" width="12.7109375" style="44" bestFit="1" customWidth="1"/>
    <col min="755" max="755" width="11.28515625" style="44" customWidth="1"/>
    <col min="756" max="756" width="15" style="44" customWidth="1"/>
    <col min="757" max="757" width="13.85546875" style="44" customWidth="1"/>
    <col min="758" max="758" width="12.7109375" style="44" bestFit="1" customWidth="1"/>
    <col min="759" max="759" width="9.7109375" style="44" bestFit="1" customWidth="1"/>
    <col min="760" max="760" width="11.140625" style="44" customWidth="1"/>
    <col min="761" max="761" width="13.140625" style="44" customWidth="1"/>
    <col min="762" max="762" width="12.7109375" style="44" bestFit="1" customWidth="1"/>
    <col min="763" max="763" width="11.5703125" style="44" customWidth="1"/>
    <col min="764" max="764" width="14.7109375" style="44" customWidth="1"/>
    <col min="765" max="765" width="13.7109375" style="44" customWidth="1"/>
    <col min="766" max="766" width="12.7109375" style="44" bestFit="1" customWidth="1"/>
    <col min="767" max="767" width="9.7109375" style="44" bestFit="1" customWidth="1"/>
    <col min="768" max="768" width="11.42578125" style="44" customWidth="1"/>
    <col min="769" max="769" width="11.5703125" style="44" bestFit="1" customWidth="1"/>
    <col min="770" max="1007" width="9.140625" style="44"/>
    <col min="1008" max="1008" width="6.7109375" style="44" bestFit="1" customWidth="1"/>
    <col min="1009" max="1009" width="74.5703125" style="44" customWidth="1"/>
    <col min="1010" max="1010" width="12.7109375" style="44" bestFit="1" customWidth="1"/>
    <col min="1011" max="1011" width="11.28515625" style="44" customWidth="1"/>
    <col min="1012" max="1012" width="15" style="44" customWidth="1"/>
    <col min="1013" max="1013" width="13.85546875" style="44" customWidth="1"/>
    <col min="1014" max="1014" width="12.7109375" style="44" bestFit="1" customWidth="1"/>
    <col min="1015" max="1015" width="9.7109375" style="44" bestFit="1" customWidth="1"/>
    <col min="1016" max="1016" width="11.140625" style="44" customWidth="1"/>
    <col min="1017" max="1017" width="13.140625" style="44" customWidth="1"/>
    <col min="1018" max="1018" width="12.7109375" style="44" bestFit="1" customWidth="1"/>
    <col min="1019" max="1019" width="11.5703125" style="44" customWidth="1"/>
    <col min="1020" max="1020" width="14.7109375" style="44" customWidth="1"/>
    <col min="1021" max="1021" width="13.7109375" style="44" customWidth="1"/>
    <col min="1022" max="1022" width="12.7109375" style="44" bestFit="1" customWidth="1"/>
    <col min="1023" max="1023" width="9.7109375" style="44" bestFit="1" customWidth="1"/>
    <col min="1024" max="1024" width="11.42578125" style="44" customWidth="1"/>
    <col min="1025" max="1025" width="11.5703125" style="44" bestFit="1" customWidth="1"/>
    <col min="1026" max="1263" width="9.140625" style="44"/>
    <col min="1264" max="1264" width="6.7109375" style="44" bestFit="1" customWidth="1"/>
    <col min="1265" max="1265" width="74.5703125" style="44" customWidth="1"/>
    <col min="1266" max="1266" width="12.7109375" style="44" bestFit="1" customWidth="1"/>
    <col min="1267" max="1267" width="11.28515625" style="44" customWidth="1"/>
    <col min="1268" max="1268" width="15" style="44" customWidth="1"/>
    <col min="1269" max="1269" width="13.85546875" style="44" customWidth="1"/>
    <col min="1270" max="1270" width="12.7109375" style="44" bestFit="1" customWidth="1"/>
    <col min="1271" max="1271" width="9.7109375" style="44" bestFit="1" customWidth="1"/>
    <col min="1272" max="1272" width="11.140625" style="44" customWidth="1"/>
    <col min="1273" max="1273" width="13.140625" style="44" customWidth="1"/>
    <col min="1274" max="1274" width="12.7109375" style="44" bestFit="1" customWidth="1"/>
    <col min="1275" max="1275" width="11.5703125" style="44" customWidth="1"/>
    <col min="1276" max="1276" width="14.7109375" style="44" customWidth="1"/>
    <col min="1277" max="1277" width="13.7109375" style="44" customWidth="1"/>
    <col min="1278" max="1278" width="12.7109375" style="44" bestFit="1" customWidth="1"/>
    <col min="1279" max="1279" width="9.7109375" style="44" bestFit="1" customWidth="1"/>
    <col min="1280" max="1280" width="11.42578125" style="44" customWidth="1"/>
    <col min="1281" max="1281" width="11.5703125" style="44" bestFit="1" customWidth="1"/>
    <col min="1282" max="1519" width="9.140625" style="44"/>
    <col min="1520" max="1520" width="6.7109375" style="44" bestFit="1" customWidth="1"/>
    <col min="1521" max="1521" width="74.5703125" style="44" customWidth="1"/>
    <col min="1522" max="1522" width="12.7109375" style="44" bestFit="1" customWidth="1"/>
    <col min="1523" max="1523" width="11.28515625" style="44" customWidth="1"/>
    <col min="1524" max="1524" width="15" style="44" customWidth="1"/>
    <col min="1525" max="1525" width="13.85546875" style="44" customWidth="1"/>
    <col min="1526" max="1526" width="12.7109375" style="44" bestFit="1" customWidth="1"/>
    <col min="1527" max="1527" width="9.7109375" style="44" bestFit="1" customWidth="1"/>
    <col min="1528" max="1528" width="11.140625" style="44" customWidth="1"/>
    <col min="1529" max="1529" width="13.140625" style="44" customWidth="1"/>
    <col min="1530" max="1530" width="12.7109375" style="44" bestFit="1" customWidth="1"/>
    <col min="1531" max="1531" width="11.5703125" style="44" customWidth="1"/>
    <col min="1532" max="1532" width="14.7109375" style="44" customWidth="1"/>
    <col min="1533" max="1533" width="13.7109375" style="44" customWidth="1"/>
    <col min="1534" max="1534" width="12.7109375" style="44" bestFit="1" customWidth="1"/>
    <col min="1535" max="1535" width="9.7109375" style="44" bestFit="1" customWidth="1"/>
    <col min="1536" max="1536" width="11.42578125" style="44" customWidth="1"/>
    <col min="1537" max="1537" width="11.5703125" style="44" bestFit="1" customWidth="1"/>
    <col min="1538" max="1775" width="9.140625" style="44"/>
    <col min="1776" max="1776" width="6.7109375" style="44" bestFit="1" customWidth="1"/>
    <col min="1777" max="1777" width="74.5703125" style="44" customWidth="1"/>
    <col min="1778" max="1778" width="12.7109375" style="44" bestFit="1" customWidth="1"/>
    <col min="1779" max="1779" width="11.28515625" style="44" customWidth="1"/>
    <col min="1780" max="1780" width="15" style="44" customWidth="1"/>
    <col min="1781" max="1781" width="13.85546875" style="44" customWidth="1"/>
    <col min="1782" max="1782" width="12.7109375" style="44" bestFit="1" customWidth="1"/>
    <col min="1783" max="1783" width="9.7109375" style="44" bestFit="1" customWidth="1"/>
    <col min="1784" max="1784" width="11.140625" style="44" customWidth="1"/>
    <col min="1785" max="1785" width="13.140625" style="44" customWidth="1"/>
    <col min="1786" max="1786" width="12.7109375" style="44" bestFit="1" customWidth="1"/>
    <col min="1787" max="1787" width="11.5703125" style="44" customWidth="1"/>
    <col min="1788" max="1788" width="14.7109375" style="44" customWidth="1"/>
    <col min="1789" max="1789" width="13.7109375" style="44" customWidth="1"/>
    <col min="1790" max="1790" width="12.7109375" style="44" bestFit="1" customWidth="1"/>
    <col min="1791" max="1791" width="9.7109375" style="44" bestFit="1" customWidth="1"/>
    <col min="1792" max="1792" width="11.42578125" style="44" customWidth="1"/>
    <col min="1793" max="1793" width="11.5703125" style="44" bestFit="1" customWidth="1"/>
    <col min="1794" max="2031" width="9.140625" style="44"/>
    <col min="2032" max="2032" width="6.7109375" style="44" bestFit="1" customWidth="1"/>
    <col min="2033" max="2033" width="74.5703125" style="44" customWidth="1"/>
    <col min="2034" max="2034" width="12.7109375" style="44" bestFit="1" customWidth="1"/>
    <col min="2035" max="2035" width="11.28515625" style="44" customWidth="1"/>
    <col min="2036" max="2036" width="15" style="44" customWidth="1"/>
    <col min="2037" max="2037" width="13.85546875" style="44" customWidth="1"/>
    <col min="2038" max="2038" width="12.7109375" style="44" bestFit="1" customWidth="1"/>
    <col min="2039" max="2039" width="9.7109375" style="44" bestFit="1" customWidth="1"/>
    <col min="2040" max="2040" width="11.140625" style="44" customWidth="1"/>
    <col min="2041" max="2041" width="13.140625" style="44" customWidth="1"/>
    <col min="2042" max="2042" width="12.7109375" style="44" bestFit="1" customWidth="1"/>
    <col min="2043" max="2043" width="11.5703125" style="44" customWidth="1"/>
    <col min="2044" max="2044" width="14.7109375" style="44" customWidth="1"/>
    <col min="2045" max="2045" width="13.7109375" style="44" customWidth="1"/>
    <col min="2046" max="2046" width="12.7109375" style="44" bestFit="1" customWidth="1"/>
    <col min="2047" max="2047" width="9.7109375" style="44" bestFit="1" customWidth="1"/>
    <col min="2048" max="2048" width="11.42578125" style="44" customWidth="1"/>
    <col min="2049" max="2049" width="11.5703125" style="44" bestFit="1" customWidth="1"/>
    <col min="2050" max="2287" width="9.140625" style="44"/>
    <col min="2288" max="2288" width="6.7109375" style="44" bestFit="1" customWidth="1"/>
    <col min="2289" max="2289" width="74.5703125" style="44" customWidth="1"/>
    <col min="2290" max="2290" width="12.7109375" style="44" bestFit="1" customWidth="1"/>
    <col min="2291" max="2291" width="11.28515625" style="44" customWidth="1"/>
    <col min="2292" max="2292" width="15" style="44" customWidth="1"/>
    <col min="2293" max="2293" width="13.85546875" style="44" customWidth="1"/>
    <col min="2294" max="2294" width="12.7109375" style="44" bestFit="1" customWidth="1"/>
    <col min="2295" max="2295" width="9.7109375" style="44" bestFit="1" customWidth="1"/>
    <col min="2296" max="2296" width="11.140625" style="44" customWidth="1"/>
    <col min="2297" max="2297" width="13.140625" style="44" customWidth="1"/>
    <col min="2298" max="2298" width="12.7109375" style="44" bestFit="1" customWidth="1"/>
    <col min="2299" max="2299" width="11.5703125" style="44" customWidth="1"/>
    <col min="2300" max="2300" width="14.7109375" style="44" customWidth="1"/>
    <col min="2301" max="2301" width="13.7109375" style="44" customWidth="1"/>
    <col min="2302" max="2302" width="12.7109375" style="44" bestFit="1" customWidth="1"/>
    <col min="2303" max="2303" width="9.7109375" style="44" bestFit="1" customWidth="1"/>
    <col min="2304" max="2304" width="11.42578125" style="44" customWidth="1"/>
    <col min="2305" max="2305" width="11.5703125" style="44" bestFit="1" customWidth="1"/>
    <col min="2306" max="2543" width="9.140625" style="44"/>
    <col min="2544" max="2544" width="6.7109375" style="44" bestFit="1" customWidth="1"/>
    <col min="2545" max="2545" width="74.5703125" style="44" customWidth="1"/>
    <col min="2546" max="2546" width="12.7109375" style="44" bestFit="1" customWidth="1"/>
    <col min="2547" max="2547" width="11.28515625" style="44" customWidth="1"/>
    <col min="2548" max="2548" width="15" style="44" customWidth="1"/>
    <col min="2549" max="2549" width="13.85546875" style="44" customWidth="1"/>
    <col min="2550" max="2550" width="12.7109375" style="44" bestFit="1" customWidth="1"/>
    <col min="2551" max="2551" width="9.7109375" style="44" bestFit="1" customWidth="1"/>
    <col min="2552" max="2552" width="11.140625" style="44" customWidth="1"/>
    <col min="2553" max="2553" width="13.140625" style="44" customWidth="1"/>
    <col min="2554" max="2554" width="12.7109375" style="44" bestFit="1" customWidth="1"/>
    <col min="2555" max="2555" width="11.5703125" style="44" customWidth="1"/>
    <col min="2556" max="2556" width="14.7109375" style="44" customWidth="1"/>
    <col min="2557" max="2557" width="13.7109375" style="44" customWidth="1"/>
    <col min="2558" max="2558" width="12.7109375" style="44" bestFit="1" customWidth="1"/>
    <col min="2559" max="2559" width="9.7109375" style="44" bestFit="1" customWidth="1"/>
    <col min="2560" max="2560" width="11.42578125" style="44" customWidth="1"/>
    <col min="2561" max="2561" width="11.5703125" style="44" bestFit="1" customWidth="1"/>
    <col min="2562" max="2799" width="9.140625" style="44"/>
    <col min="2800" max="2800" width="6.7109375" style="44" bestFit="1" customWidth="1"/>
    <col min="2801" max="2801" width="74.5703125" style="44" customWidth="1"/>
    <col min="2802" max="2802" width="12.7109375" style="44" bestFit="1" customWidth="1"/>
    <col min="2803" max="2803" width="11.28515625" style="44" customWidth="1"/>
    <col min="2804" max="2804" width="15" style="44" customWidth="1"/>
    <col min="2805" max="2805" width="13.85546875" style="44" customWidth="1"/>
    <col min="2806" max="2806" width="12.7109375" style="44" bestFit="1" customWidth="1"/>
    <col min="2807" max="2807" width="9.7109375" style="44" bestFit="1" customWidth="1"/>
    <col min="2808" max="2808" width="11.140625" style="44" customWidth="1"/>
    <col min="2809" max="2809" width="13.140625" style="44" customWidth="1"/>
    <col min="2810" max="2810" width="12.7109375" style="44" bestFit="1" customWidth="1"/>
    <col min="2811" max="2811" width="11.5703125" style="44" customWidth="1"/>
    <col min="2812" max="2812" width="14.7109375" style="44" customWidth="1"/>
    <col min="2813" max="2813" width="13.7109375" style="44" customWidth="1"/>
    <col min="2814" max="2814" width="12.7109375" style="44" bestFit="1" customWidth="1"/>
    <col min="2815" max="2815" width="9.7109375" style="44" bestFit="1" customWidth="1"/>
    <col min="2816" max="2816" width="11.42578125" style="44" customWidth="1"/>
    <col min="2817" max="2817" width="11.5703125" style="44" bestFit="1" customWidth="1"/>
    <col min="2818" max="3055" width="9.140625" style="44"/>
    <col min="3056" max="3056" width="6.7109375" style="44" bestFit="1" customWidth="1"/>
    <col min="3057" max="3057" width="74.5703125" style="44" customWidth="1"/>
    <col min="3058" max="3058" width="12.7109375" style="44" bestFit="1" customWidth="1"/>
    <col min="3059" max="3059" width="11.28515625" style="44" customWidth="1"/>
    <col min="3060" max="3060" width="15" style="44" customWidth="1"/>
    <col min="3061" max="3061" width="13.85546875" style="44" customWidth="1"/>
    <col min="3062" max="3062" width="12.7109375" style="44" bestFit="1" customWidth="1"/>
    <col min="3063" max="3063" width="9.7109375" style="44" bestFit="1" customWidth="1"/>
    <col min="3064" max="3064" width="11.140625" style="44" customWidth="1"/>
    <col min="3065" max="3065" width="13.140625" style="44" customWidth="1"/>
    <col min="3066" max="3066" width="12.7109375" style="44" bestFit="1" customWidth="1"/>
    <col min="3067" max="3067" width="11.5703125" style="44" customWidth="1"/>
    <col min="3068" max="3068" width="14.7109375" style="44" customWidth="1"/>
    <col min="3069" max="3069" width="13.7109375" style="44" customWidth="1"/>
    <col min="3070" max="3070" width="12.7109375" style="44" bestFit="1" customWidth="1"/>
    <col min="3071" max="3071" width="9.7109375" style="44" bestFit="1" customWidth="1"/>
    <col min="3072" max="3072" width="11.42578125" style="44" customWidth="1"/>
    <col min="3073" max="3073" width="11.5703125" style="44" bestFit="1" customWidth="1"/>
    <col min="3074" max="3311" width="9.140625" style="44"/>
    <col min="3312" max="3312" width="6.7109375" style="44" bestFit="1" customWidth="1"/>
    <col min="3313" max="3313" width="74.5703125" style="44" customWidth="1"/>
    <col min="3314" max="3314" width="12.7109375" style="44" bestFit="1" customWidth="1"/>
    <col min="3315" max="3315" width="11.28515625" style="44" customWidth="1"/>
    <col min="3316" max="3316" width="15" style="44" customWidth="1"/>
    <col min="3317" max="3317" width="13.85546875" style="44" customWidth="1"/>
    <col min="3318" max="3318" width="12.7109375" style="44" bestFit="1" customWidth="1"/>
    <col min="3319" max="3319" width="9.7109375" style="44" bestFit="1" customWidth="1"/>
    <col min="3320" max="3320" width="11.140625" style="44" customWidth="1"/>
    <col min="3321" max="3321" width="13.140625" style="44" customWidth="1"/>
    <col min="3322" max="3322" width="12.7109375" style="44" bestFit="1" customWidth="1"/>
    <col min="3323" max="3323" width="11.5703125" style="44" customWidth="1"/>
    <col min="3324" max="3324" width="14.7109375" style="44" customWidth="1"/>
    <col min="3325" max="3325" width="13.7109375" style="44" customWidth="1"/>
    <col min="3326" max="3326" width="12.7109375" style="44" bestFit="1" customWidth="1"/>
    <col min="3327" max="3327" width="9.7109375" style="44" bestFit="1" customWidth="1"/>
    <col min="3328" max="3328" width="11.42578125" style="44" customWidth="1"/>
    <col min="3329" max="3329" width="11.5703125" style="44" bestFit="1" customWidth="1"/>
    <col min="3330" max="3567" width="9.140625" style="44"/>
    <col min="3568" max="3568" width="6.7109375" style="44" bestFit="1" customWidth="1"/>
    <col min="3569" max="3569" width="74.5703125" style="44" customWidth="1"/>
    <col min="3570" max="3570" width="12.7109375" style="44" bestFit="1" customWidth="1"/>
    <col min="3571" max="3571" width="11.28515625" style="44" customWidth="1"/>
    <col min="3572" max="3572" width="15" style="44" customWidth="1"/>
    <col min="3573" max="3573" width="13.85546875" style="44" customWidth="1"/>
    <col min="3574" max="3574" width="12.7109375" style="44" bestFit="1" customWidth="1"/>
    <col min="3575" max="3575" width="9.7109375" style="44" bestFit="1" customWidth="1"/>
    <col min="3576" max="3576" width="11.140625" style="44" customWidth="1"/>
    <col min="3577" max="3577" width="13.140625" style="44" customWidth="1"/>
    <col min="3578" max="3578" width="12.7109375" style="44" bestFit="1" customWidth="1"/>
    <col min="3579" max="3579" width="11.5703125" style="44" customWidth="1"/>
    <col min="3580" max="3580" width="14.7109375" style="44" customWidth="1"/>
    <col min="3581" max="3581" width="13.7109375" style="44" customWidth="1"/>
    <col min="3582" max="3582" width="12.7109375" style="44" bestFit="1" customWidth="1"/>
    <col min="3583" max="3583" width="9.7109375" style="44" bestFit="1" customWidth="1"/>
    <col min="3584" max="3584" width="11.42578125" style="44" customWidth="1"/>
    <col min="3585" max="3585" width="11.5703125" style="44" bestFit="1" customWidth="1"/>
    <col min="3586" max="3823" width="9.140625" style="44"/>
    <col min="3824" max="3824" width="6.7109375" style="44" bestFit="1" customWidth="1"/>
    <col min="3825" max="3825" width="74.5703125" style="44" customWidth="1"/>
    <col min="3826" max="3826" width="12.7109375" style="44" bestFit="1" customWidth="1"/>
    <col min="3827" max="3827" width="11.28515625" style="44" customWidth="1"/>
    <col min="3828" max="3828" width="15" style="44" customWidth="1"/>
    <col min="3829" max="3829" width="13.85546875" style="44" customWidth="1"/>
    <col min="3830" max="3830" width="12.7109375" style="44" bestFit="1" customWidth="1"/>
    <col min="3831" max="3831" width="9.7109375" style="44" bestFit="1" customWidth="1"/>
    <col min="3832" max="3832" width="11.140625" style="44" customWidth="1"/>
    <col min="3833" max="3833" width="13.140625" style="44" customWidth="1"/>
    <col min="3834" max="3834" width="12.7109375" style="44" bestFit="1" customWidth="1"/>
    <col min="3835" max="3835" width="11.5703125" style="44" customWidth="1"/>
    <col min="3836" max="3836" width="14.7109375" style="44" customWidth="1"/>
    <col min="3837" max="3837" width="13.7109375" style="44" customWidth="1"/>
    <col min="3838" max="3838" width="12.7109375" style="44" bestFit="1" customWidth="1"/>
    <col min="3839" max="3839" width="9.7109375" style="44" bestFit="1" customWidth="1"/>
    <col min="3840" max="3840" width="11.42578125" style="44" customWidth="1"/>
    <col min="3841" max="3841" width="11.5703125" style="44" bestFit="1" customWidth="1"/>
    <col min="3842" max="4079" width="9.140625" style="44"/>
    <col min="4080" max="4080" width="6.7109375" style="44" bestFit="1" customWidth="1"/>
    <col min="4081" max="4081" width="74.5703125" style="44" customWidth="1"/>
    <col min="4082" max="4082" width="12.7109375" style="44" bestFit="1" customWidth="1"/>
    <col min="4083" max="4083" width="11.28515625" style="44" customWidth="1"/>
    <col min="4084" max="4084" width="15" style="44" customWidth="1"/>
    <col min="4085" max="4085" width="13.85546875" style="44" customWidth="1"/>
    <col min="4086" max="4086" width="12.7109375" style="44" bestFit="1" customWidth="1"/>
    <col min="4087" max="4087" width="9.7109375" style="44" bestFit="1" customWidth="1"/>
    <col min="4088" max="4088" width="11.140625" style="44" customWidth="1"/>
    <col min="4089" max="4089" width="13.140625" style="44" customWidth="1"/>
    <col min="4090" max="4090" width="12.7109375" style="44" bestFit="1" customWidth="1"/>
    <col min="4091" max="4091" width="11.5703125" style="44" customWidth="1"/>
    <col min="4092" max="4092" width="14.7109375" style="44" customWidth="1"/>
    <col min="4093" max="4093" width="13.7109375" style="44" customWidth="1"/>
    <col min="4094" max="4094" width="12.7109375" style="44" bestFit="1" customWidth="1"/>
    <col min="4095" max="4095" width="9.7109375" style="44" bestFit="1" customWidth="1"/>
    <col min="4096" max="4096" width="11.42578125" style="44" customWidth="1"/>
    <col min="4097" max="4097" width="11.5703125" style="44" bestFit="1" customWidth="1"/>
    <col min="4098" max="4335" width="9.140625" style="44"/>
    <col min="4336" max="4336" width="6.7109375" style="44" bestFit="1" customWidth="1"/>
    <col min="4337" max="4337" width="74.5703125" style="44" customWidth="1"/>
    <col min="4338" max="4338" width="12.7109375" style="44" bestFit="1" customWidth="1"/>
    <col min="4339" max="4339" width="11.28515625" style="44" customWidth="1"/>
    <col min="4340" max="4340" width="15" style="44" customWidth="1"/>
    <col min="4341" max="4341" width="13.85546875" style="44" customWidth="1"/>
    <col min="4342" max="4342" width="12.7109375" style="44" bestFit="1" customWidth="1"/>
    <col min="4343" max="4343" width="9.7109375" style="44" bestFit="1" customWidth="1"/>
    <col min="4344" max="4344" width="11.140625" style="44" customWidth="1"/>
    <col min="4345" max="4345" width="13.140625" style="44" customWidth="1"/>
    <col min="4346" max="4346" width="12.7109375" style="44" bestFit="1" customWidth="1"/>
    <col min="4347" max="4347" width="11.5703125" style="44" customWidth="1"/>
    <col min="4348" max="4348" width="14.7109375" style="44" customWidth="1"/>
    <col min="4349" max="4349" width="13.7109375" style="44" customWidth="1"/>
    <col min="4350" max="4350" width="12.7109375" style="44" bestFit="1" customWidth="1"/>
    <col min="4351" max="4351" width="9.7109375" style="44" bestFit="1" customWidth="1"/>
    <col min="4352" max="4352" width="11.42578125" style="44" customWidth="1"/>
    <col min="4353" max="4353" width="11.5703125" style="44" bestFit="1" customWidth="1"/>
    <col min="4354" max="4591" width="9.140625" style="44"/>
    <col min="4592" max="4592" width="6.7109375" style="44" bestFit="1" customWidth="1"/>
    <col min="4593" max="4593" width="74.5703125" style="44" customWidth="1"/>
    <col min="4594" max="4594" width="12.7109375" style="44" bestFit="1" customWidth="1"/>
    <col min="4595" max="4595" width="11.28515625" style="44" customWidth="1"/>
    <col min="4596" max="4596" width="15" style="44" customWidth="1"/>
    <col min="4597" max="4597" width="13.85546875" style="44" customWidth="1"/>
    <col min="4598" max="4598" width="12.7109375" style="44" bestFit="1" customWidth="1"/>
    <col min="4599" max="4599" width="9.7109375" style="44" bestFit="1" customWidth="1"/>
    <col min="4600" max="4600" width="11.140625" style="44" customWidth="1"/>
    <col min="4601" max="4601" width="13.140625" style="44" customWidth="1"/>
    <col min="4602" max="4602" width="12.7109375" style="44" bestFit="1" customWidth="1"/>
    <col min="4603" max="4603" width="11.5703125" style="44" customWidth="1"/>
    <col min="4604" max="4604" width="14.7109375" style="44" customWidth="1"/>
    <col min="4605" max="4605" width="13.7109375" style="44" customWidth="1"/>
    <col min="4606" max="4606" width="12.7109375" style="44" bestFit="1" customWidth="1"/>
    <col min="4607" max="4607" width="9.7109375" style="44" bestFit="1" customWidth="1"/>
    <col min="4608" max="4608" width="11.42578125" style="44" customWidth="1"/>
    <col min="4609" max="4609" width="11.5703125" style="44" bestFit="1" customWidth="1"/>
    <col min="4610" max="4847" width="9.140625" style="44"/>
    <col min="4848" max="4848" width="6.7109375" style="44" bestFit="1" customWidth="1"/>
    <col min="4849" max="4849" width="74.5703125" style="44" customWidth="1"/>
    <col min="4850" max="4850" width="12.7109375" style="44" bestFit="1" customWidth="1"/>
    <col min="4851" max="4851" width="11.28515625" style="44" customWidth="1"/>
    <col min="4852" max="4852" width="15" style="44" customWidth="1"/>
    <col min="4853" max="4853" width="13.85546875" style="44" customWidth="1"/>
    <col min="4854" max="4854" width="12.7109375" style="44" bestFit="1" customWidth="1"/>
    <col min="4855" max="4855" width="9.7109375" style="44" bestFit="1" customWidth="1"/>
    <col min="4856" max="4856" width="11.140625" style="44" customWidth="1"/>
    <col min="4857" max="4857" width="13.140625" style="44" customWidth="1"/>
    <col min="4858" max="4858" width="12.7109375" style="44" bestFit="1" customWidth="1"/>
    <col min="4859" max="4859" width="11.5703125" style="44" customWidth="1"/>
    <col min="4860" max="4860" width="14.7109375" style="44" customWidth="1"/>
    <col min="4861" max="4861" width="13.7109375" style="44" customWidth="1"/>
    <col min="4862" max="4862" width="12.7109375" style="44" bestFit="1" customWidth="1"/>
    <col min="4863" max="4863" width="9.7109375" style="44" bestFit="1" customWidth="1"/>
    <col min="4864" max="4864" width="11.42578125" style="44" customWidth="1"/>
    <col min="4865" max="4865" width="11.5703125" style="44" bestFit="1" customWidth="1"/>
    <col min="4866" max="5103" width="9.140625" style="44"/>
    <col min="5104" max="5104" width="6.7109375" style="44" bestFit="1" customWidth="1"/>
    <col min="5105" max="5105" width="74.5703125" style="44" customWidth="1"/>
    <col min="5106" max="5106" width="12.7109375" style="44" bestFit="1" customWidth="1"/>
    <col min="5107" max="5107" width="11.28515625" style="44" customWidth="1"/>
    <col min="5108" max="5108" width="15" style="44" customWidth="1"/>
    <col min="5109" max="5109" width="13.85546875" style="44" customWidth="1"/>
    <col min="5110" max="5110" width="12.7109375" style="44" bestFit="1" customWidth="1"/>
    <col min="5111" max="5111" width="9.7109375" style="44" bestFit="1" customWidth="1"/>
    <col min="5112" max="5112" width="11.140625" style="44" customWidth="1"/>
    <col min="5113" max="5113" width="13.140625" style="44" customWidth="1"/>
    <col min="5114" max="5114" width="12.7109375" style="44" bestFit="1" customWidth="1"/>
    <col min="5115" max="5115" width="11.5703125" style="44" customWidth="1"/>
    <col min="5116" max="5116" width="14.7109375" style="44" customWidth="1"/>
    <col min="5117" max="5117" width="13.7109375" style="44" customWidth="1"/>
    <col min="5118" max="5118" width="12.7109375" style="44" bestFit="1" customWidth="1"/>
    <col min="5119" max="5119" width="9.7109375" style="44" bestFit="1" customWidth="1"/>
    <col min="5120" max="5120" width="11.42578125" style="44" customWidth="1"/>
    <col min="5121" max="5121" width="11.5703125" style="44" bestFit="1" customWidth="1"/>
    <col min="5122" max="5359" width="9.140625" style="44"/>
    <col min="5360" max="5360" width="6.7109375" style="44" bestFit="1" customWidth="1"/>
    <col min="5361" max="5361" width="74.5703125" style="44" customWidth="1"/>
    <col min="5362" max="5362" width="12.7109375" style="44" bestFit="1" customWidth="1"/>
    <col min="5363" max="5363" width="11.28515625" style="44" customWidth="1"/>
    <col min="5364" max="5364" width="15" style="44" customWidth="1"/>
    <col min="5365" max="5365" width="13.85546875" style="44" customWidth="1"/>
    <col min="5366" max="5366" width="12.7109375" style="44" bestFit="1" customWidth="1"/>
    <col min="5367" max="5367" width="9.7109375" style="44" bestFit="1" customWidth="1"/>
    <col min="5368" max="5368" width="11.140625" style="44" customWidth="1"/>
    <col min="5369" max="5369" width="13.140625" style="44" customWidth="1"/>
    <col min="5370" max="5370" width="12.7109375" style="44" bestFit="1" customWidth="1"/>
    <col min="5371" max="5371" width="11.5703125" style="44" customWidth="1"/>
    <col min="5372" max="5372" width="14.7109375" style="44" customWidth="1"/>
    <col min="5373" max="5373" width="13.7109375" style="44" customWidth="1"/>
    <col min="5374" max="5374" width="12.7109375" style="44" bestFit="1" customWidth="1"/>
    <col min="5375" max="5375" width="9.7109375" style="44" bestFit="1" customWidth="1"/>
    <col min="5376" max="5376" width="11.42578125" style="44" customWidth="1"/>
    <col min="5377" max="5377" width="11.5703125" style="44" bestFit="1" customWidth="1"/>
    <col min="5378" max="5615" width="9.140625" style="44"/>
    <col min="5616" max="5616" width="6.7109375" style="44" bestFit="1" customWidth="1"/>
    <col min="5617" max="5617" width="74.5703125" style="44" customWidth="1"/>
    <col min="5618" max="5618" width="12.7109375" style="44" bestFit="1" customWidth="1"/>
    <col min="5619" max="5619" width="11.28515625" style="44" customWidth="1"/>
    <col min="5620" max="5620" width="15" style="44" customWidth="1"/>
    <col min="5621" max="5621" width="13.85546875" style="44" customWidth="1"/>
    <col min="5622" max="5622" width="12.7109375" style="44" bestFit="1" customWidth="1"/>
    <col min="5623" max="5623" width="9.7109375" style="44" bestFit="1" customWidth="1"/>
    <col min="5624" max="5624" width="11.140625" style="44" customWidth="1"/>
    <col min="5625" max="5625" width="13.140625" style="44" customWidth="1"/>
    <col min="5626" max="5626" width="12.7109375" style="44" bestFit="1" customWidth="1"/>
    <col min="5627" max="5627" width="11.5703125" style="44" customWidth="1"/>
    <col min="5628" max="5628" width="14.7109375" style="44" customWidth="1"/>
    <col min="5629" max="5629" width="13.7109375" style="44" customWidth="1"/>
    <col min="5630" max="5630" width="12.7109375" style="44" bestFit="1" customWidth="1"/>
    <col min="5631" max="5631" width="9.7109375" style="44" bestFit="1" customWidth="1"/>
    <col min="5632" max="5632" width="11.42578125" style="44" customWidth="1"/>
    <col min="5633" max="5633" width="11.5703125" style="44" bestFit="1" customWidth="1"/>
    <col min="5634" max="5871" width="9.140625" style="44"/>
    <col min="5872" max="5872" width="6.7109375" style="44" bestFit="1" customWidth="1"/>
    <col min="5873" max="5873" width="74.5703125" style="44" customWidth="1"/>
    <col min="5874" max="5874" width="12.7109375" style="44" bestFit="1" customWidth="1"/>
    <col min="5875" max="5875" width="11.28515625" style="44" customWidth="1"/>
    <col min="5876" max="5876" width="15" style="44" customWidth="1"/>
    <col min="5877" max="5877" width="13.85546875" style="44" customWidth="1"/>
    <col min="5878" max="5878" width="12.7109375" style="44" bestFit="1" customWidth="1"/>
    <col min="5879" max="5879" width="9.7109375" style="44" bestFit="1" customWidth="1"/>
    <col min="5880" max="5880" width="11.140625" style="44" customWidth="1"/>
    <col min="5881" max="5881" width="13.140625" style="44" customWidth="1"/>
    <col min="5882" max="5882" width="12.7109375" style="44" bestFit="1" customWidth="1"/>
    <col min="5883" max="5883" width="11.5703125" style="44" customWidth="1"/>
    <col min="5884" max="5884" width="14.7109375" style="44" customWidth="1"/>
    <col min="5885" max="5885" width="13.7109375" style="44" customWidth="1"/>
    <col min="5886" max="5886" width="12.7109375" style="44" bestFit="1" customWidth="1"/>
    <col min="5887" max="5887" width="9.7109375" style="44" bestFit="1" customWidth="1"/>
    <col min="5888" max="5888" width="11.42578125" style="44" customWidth="1"/>
    <col min="5889" max="5889" width="11.5703125" style="44" bestFit="1" customWidth="1"/>
    <col min="5890" max="6127" width="9.140625" style="44"/>
    <col min="6128" max="6128" width="6.7109375" style="44" bestFit="1" customWidth="1"/>
    <col min="6129" max="6129" width="74.5703125" style="44" customWidth="1"/>
    <col min="6130" max="6130" width="12.7109375" style="44" bestFit="1" customWidth="1"/>
    <col min="6131" max="6131" width="11.28515625" style="44" customWidth="1"/>
    <col min="6132" max="6132" width="15" style="44" customWidth="1"/>
    <col min="6133" max="6133" width="13.85546875" style="44" customWidth="1"/>
    <col min="6134" max="6134" width="12.7109375" style="44" bestFit="1" customWidth="1"/>
    <col min="6135" max="6135" width="9.7109375" style="44" bestFit="1" customWidth="1"/>
    <col min="6136" max="6136" width="11.140625" style="44" customWidth="1"/>
    <col min="6137" max="6137" width="13.140625" style="44" customWidth="1"/>
    <col min="6138" max="6138" width="12.7109375" style="44" bestFit="1" customWidth="1"/>
    <col min="6139" max="6139" width="11.5703125" style="44" customWidth="1"/>
    <col min="6140" max="6140" width="14.7109375" style="44" customWidth="1"/>
    <col min="6141" max="6141" width="13.7109375" style="44" customWidth="1"/>
    <col min="6142" max="6142" width="12.7109375" style="44" bestFit="1" customWidth="1"/>
    <col min="6143" max="6143" width="9.7109375" style="44" bestFit="1" customWidth="1"/>
    <col min="6144" max="6144" width="11.42578125" style="44" customWidth="1"/>
    <col min="6145" max="6145" width="11.5703125" style="44" bestFit="1" customWidth="1"/>
    <col min="6146" max="6383" width="9.140625" style="44"/>
    <col min="6384" max="6384" width="6.7109375" style="44" bestFit="1" customWidth="1"/>
    <col min="6385" max="6385" width="74.5703125" style="44" customWidth="1"/>
    <col min="6386" max="6386" width="12.7109375" style="44" bestFit="1" customWidth="1"/>
    <col min="6387" max="6387" width="11.28515625" style="44" customWidth="1"/>
    <col min="6388" max="6388" width="15" style="44" customWidth="1"/>
    <col min="6389" max="6389" width="13.85546875" style="44" customWidth="1"/>
    <col min="6390" max="6390" width="12.7109375" style="44" bestFit="1" customWidth="1"/>
    <col min="6391" max="6391" width="9.7109375" style="44" bestFit="1" customWidth="1"/>
    <col min="6392" max="6392" width="11.140625" style="44" customWidth="1"/>
    <col min="6393" max="6393" width="13.140625" style="44" customWidth="1"/>
    <col min="6394" max="6394" width="12.7109375" style="44" bestFit="1" customWidth="1"/>
    <col min="6395" max="6395" width="11.5703125" style="44" customWidth="1"/>
    <col min="6396" max="6396" width="14.7109375" style="44" customWidth="1"/>
    <col min="6397" max="6397" width="13.7109375" style="44" customWidth="1"/>
    <col min="6398" max="6398" width="12.7109375" style="44" bestFit="1" customWidth="1"/>
    <col min="6399" max="6399" width="9.7109375" style="44" bestFit="1" customWidth="1"/>
    <col min="6400" max="6400" width="11.42578125" style="44" customWidth="1"/>
    <col min="6401" max="6401" width="11.5703125" style="44" bestFit="1" customWidth="1"/>
    <col min="6402" max="6639" width="9.140625" style="44"/>
    <col min="6640" max="6640" width="6.7109375" style="44" bestFit="1" customWidth="1"/>
    <col min="6641" max="6641" width="74.5703125" style="44" customWidth="1"/>
    <col min="6642" max="6642" width="12.7109375" style="44" bestFit="1" customWidth="1"/>
    <col min="6643" max="6643" width="11.28515625" style="44" customWidth="1"/>
    <col min="6644" max="6644" width="15" style="44" customWidth="1"/>
    <col min="6645" max="6645" width="13.85546875" style="44" customWidth="1"/>
    <col min="6646" max="6646" width="12.7109375" style="44" bestFit="1" customWidth="1"/>
    <col min="6647" max="6647" width="9.7109375" style="44" bestFit="1" customWidth="1"/>
    <col min="6648" max="6648" width="11.140625" style="44" customWidth="1"/>
    <col min="6649" max="6649" width="13.140625" style="44" customWidth="1"/>
    <col min="6650" max="6650" width="12.7109375" style="44" bestFit="1" customWidth="1"/>
    <col min="6651" max="6651" width="11.5703125" style="44" customWidth="1"/>
    <col min="6652" max="6652" width="14.7109375" style="44" customWidth="1"/>
    <col min="6653" max="6653" width="13.7109375" style="44" customWidth="1"/>
    <col min="6654" max="6654" width="12.7109375" style="44" bestFit="1" customWidth="1"/>
    <col min="6655" max="6655" width="9.7109375" style="44" bestFit="1" customWidth="1"/>
    <col min="6656" max="6656" width="11.42578125" style="44" customWidth="1"/>
    <col min="6657" max="6657" width="11.5703125" style="44" bestFit="1" customWidth="1"/>
    <col min="6658" max="6895" width="9.140625" style="44"/>
    <col min="6896" max="6896" width="6.7109375" style="44" bestFit="1" customWidth="1"/>
    <col min="6897" max="6897" width="74.5703125" style="44" customWidth="1"/>
    <col min="6898" max="6898" width="12.7109375" style="44" bestFit="1" customWidth="1"/>
    <col min="6899" max="6899" width="11.28515625" style="44" customWidth="1"/>
    <col min="6900" max="6900" width="15" style="44" customWidth="1"/>
    <col min="6901" max="6901" width="13.85546875" style="44" customWidth="1"/>
    <col min="6902" max="6902" width="12.7109375" style="44" bestFit="1" customWidth="1"/>
    <col min="6903" max="6903" width="9.7109375" style="44" bestFit="1" customWidth="1"/>
    <col min="6904" max="6904" width="11.140625" style="44" customWidth="1"/>
    <col min="6905" max="6905" width="13.140625" style="44" customWidth="1"/>
    <col min="6906" max="6906" width="12.7109375" style="44" bestFit="1" customWidth="1"/>
    <col min="6907" max="6907" width="11.5703125" style="44" customWidth="1"/>
    <col min="6908" max="6908" width="14.7109375" style="44" customWidth="1"/>
    <col min="6909" max="6909" width="13.7109375" style="44" customWidth="1"/>
    <col min="6910" max="6910" width="12.7109375" style="44" bestFit="1" customWidth="1"/>
    <col min="6911" max="6911" width="9.7109375" style="44" bestFit="1" customWidth="1"/>
    <col min="6912" max="6912" width="11.42578125" style="44" customWidth="1"/>
    <col min="6913" max="6913" width="11.5703125" style="44" bestFit="1" customWidth="1"/>
    <col min="6914" max="7151" width="9.140625" style="44"/>
    <col min="7152" max="7152" width="6.7109375" style="44" bestFit="1" customWidth="1"/>
    <col min="7153" max="7153" width="74.5703125" style="44" customWidth="1"/>
    <col min="7154" max="7154" width="12.7109375" style="44" bestFit="1" customWidth="1"/>
    <col min="7155" max="7155" width="11.28515625" style="44" customWidth="1"/>
    <col min="7156" max="7156" width="15" style="44" customWidth="1"/>
    <col min="7157" max="7157" width="13.85546875" style="44" customWidth="1"/>
    <col min="7158" max="7158" width="12.7109375" style="44" bestFit="1" customWidth="1"/>
    <col min="7159" max="7159" width="9.7109375" style="44" bestFit="1" customWidth="1"/>
    <col min="7160" max="7160" width="11.140625" style="44" customWidth="1"/>
    <col min="7161" max="7161" width="13.140625" style="44" customWidth="1"/>
    <col min="7162" max="7162" width="12.7109375" style="44" bestFit="1" customWidth="1"/>
    <col min="7163" max="7163" width="11.5703125" style="44" customWidth="1"/>
    <col min="7164" max="7164" width="14.7109375" style="44" customWidth="1"/>
    <col min="7165" max="7165" width="13.7109375" style="44" customWidth="1"/>
    <col min="7166" max="7166" width="12.7109375" style="44" bestFit="1" customWidth="1"/>
    <col min="7167" max="7167" width="9.7109375" style="44" bestFit="1" customWidth="1"/>
    <col min="7168" max="7168" width="11.42578125" style="44" customWidth="1"/>
    <col min="7169" max="7169" width="11.5703125" style="44" bestFit="1" customWidth="1"/>
    <col min="7170" max="7407" width="9.140625" style="44"/>
    <col min="7408" max="7408" width="6.7109375" style="44" bestFit="1" customWidth="1"/>
    <col min="7409" max="7409" width="74.5703125" style="44" customWidth="1"/>
    <col min="7410" max="7410" width="12.7109375" style="44" bestFit="1" customWidth="1"/>
    <col min="7411" max="7411" width="11.28515625" style="44" customWidth="1"/>
    <col min="7412" max="7412" width="15" style="44" customWidth="1"/>
    <col min="7413" max="7413" width="13.85546875" style="44" customWidth="1"/>
    <col min="7414" max="7414" width="12.7109375" style="44" bestFit="1" customWidth="1"/>
    <col min="7415" max="7415" width="9.7109375" style="44" bestFit="1" customWidth="1"/>
    <col min="7416" max="7416" width="11.140625" style="44" customWidth="1"/>
    <col min="7417" max="7417" width="13.140625" style="44" customWidth="1"/>
    <col min="7418" max="7418" width="12.7109375" style="44" bestFit="1" customWidth="1"/>
    <col min="7419" max="7419" width="11.5703125" style="44" customWidth="1"/>
    <col min="7420" max="7420" width="14.7109375" style="44" customWidth="1"/>
    <col min="7421" max="7421" width="13.7109375" style="44" customWidth="1"/>
    <col min="7422" max="7422" width="12.7109375" style="44" bestFit="1" customWidth="1"/>
    <col min="7423" max="7423" width="9.7109375" style="44" bestFit="1" customWidth="1"/>
    <col min="7424" max="7424" width="11.42578125" style="44" customWidth="1"/>
    <col min="7425" max="7425" width="11.5703125" style="44" bestFit="1" customWidth="1"/>
    <col min="7426" max="7663" width="9.140625" style="44"/>
    <col min="7664" max="7664" width="6.7109375" style="44" bestFit="1" customWidth="1"/>
    <col min="7665" max="7665" width="74.5703125" style="44" customWidth="1"/>
    <col min="7666" max="7666" width="12.7109375" style="44" bestFit="1" customWidth="1"/>
    <col min="7667" max="7667" width="11.28515625" style="44" customWidth="1"/>
    <col min="7668" max="7668" width="15" style="44" customWidth="1"/>
    <col min="7669" max="7669" width="13.85546875" style="44" customWidth="1"/>
    <col min="7670" max="7670" width="12.7109375" style="44" bestFit="1" customWidth="1"/>
    <col min="7671" max="7671" width="9.7109375" style="44" bestFit="1" customWidth="1"/>
    <col min="7672" max="7672" width="11.140625" style="44" customWidth="1"/>
    <col min="7673" max="7673" width="13.140625" style="44" customWidth="1"/>
    <col min="7674" max="7674" width="12.7109375" style="44" bestFit="1" customWidth="1"/>
    <col min="7675" max="7675" width="11.5703125" style="44" customWidth="1"/>
    <col min="7676" max="7676" width="14.7109375" style="44" customWidth="1"/>
    <col min="7677" max="7677" width="13.7109375" style="44" customWidth="1"/>
    <col min="7678" max="7678" width="12.7109375" style="44" bestFit="1" customWidth="1"/>
    <col min="7679" max="7679" width="9.7109375" style="44" bestFit="1" customWidth="1"/>
    <col min="7680" max="7680" width="11.42578125" style="44" customWidth="1"/>
    <col min="7681" max="7681" width="11.5703125" style="44" bestFit="1" customWidth="1"/>
    <col min="7682" max="7919" width="9.140625" style="44"/>
    <col min="7920" max="7920" width="6.7109375" style="44" bestFit="1" customWidth="1"/>
    <col min="7921" max="7921" width="74.5703125" style="44" customWidth="1"/>
    <col min="7922" max="7922" width="12.7109375" style="44" bestFit="1" customWidth="1"/>
    <col min="7923" max="7923" width="11.28515625" style="44" customWidth="1"/>
    <col min="7924" max="7924" width="15" style="44" customWidth="1"/>
    <col min="7925" max="7925" width="13.85546875" style="44" customWidth="1"/>
    <col min="7926" max="7926" width="12.7109375" style="44" bestFit="1" customWidth="1"/>
    <col min="7927" max="7927" width="9.7109375" style="44" bestFit="1" customWidth="1"/>
    <col min="7928" max="7928" width="11.140625" style="44" customWidth="1"/>
    <col min="7929" max="7929" width="13.140625" style="44" customWidth="1"/>
    <col min="7930" max="7930" width="12.7109375" style="44" bestFit="1" customWidth="1"/>
    <col min="7931" max="7931" width="11.5703125" style="44" customWidth="1"/>
    <col min="7932" max="7932" width="14.7109375" style="44" customWidth="1"/>
    <col min="7933" max="7933" width="13.7109375" style="44" customWidth="1"/>
    <col min="7934" max="7934" width="12.7109375" style="44" bestFit="1" customWidth="1"/>
    <col min="7935" max="7935" width="9.7109375" style="44" bestFit="1" customWidth="1"/>
    <col min="7936" max="7936" width="11.42578125" style="44" customWidth="1"/>
    <col min="7937" max="7937" width="11.5703125" style="44" bestFit="1" customWidth="1"/>
    <col min="7938" max="8175" width="9.140625" style="44"/>
    <col min="8176" max="8176" width="6.7109375" style="44" bestFit="1" customWidth="1"/>
    <col min="8177" max="8177" width="74.5703125" style="44" customWidth="1"/>
    <col min="8178" max="8178" width="12.7109375" style="44" bestFit="1" customWidth="1"/>
    <col min="8179" max="8179" width="11.28515625" style="44" customWidth="1"/>
    <col min="8180" max="8180" width="15" style="44" customWidth="1"/>
    <col min="8181" max="8181" width="13.85546875" style="44" customWidth="1"/>
    <col min="8182" max="8182" width="12.7109375" style="44" bestFit="1" customWidth="1"/>
    <col min="8183" max="8183" width="9.7109375" style="44" bestFit="1" customWidth="1"/>
    <col min="8184" max="8184" width="11.140625" style="44" customWidth="1"/>
    <col min="8185" max="8185" width="13.140625" style="44" customWidth="1"/>
    <col min="8186" max="8186" width="12.7109375" style="44" bestFit="1" customWidth="1"/>
    <col min="8187" max="8187" width="11.5703125" style="44" customWidth="1"/>
    <col min="8188" max="8188" width="14.7109375" style="44" customWidth="1"/>
    <col min="8189" max="8189" width="13.7109375" style="44" customWidth="1"/>
    <col min="8190" max="8190" width="12.7109375" style="44" bestFit="1" customWidth="1"/>
    <col min="8191" max="8191" width="9.7109375" style="44" bestFit="1" customWidth="1"/>
    <col min="8192" max="8192" width="11.42578125" style="44" customWidth="1"/>
    <col min="8193" max="8193" width="11.5703125" style="44" bestFit="1" customWidth="1"/>
    <col min="8194" max="8431" width="9.140625" style="44"/>
    <col min="8432" max="8432" width="6.7109375" style="44" bestFit="1" customWidth="1"/>
    <col min="8433" max="8433" width="74.5703125" style="44" customWidth="1"/>
    <col min="8434" max="8434" width="12.7109375" style="44" bestFit="1" customWidth="1"/>
    <col min="8435" max="8435" width="11.28515625" style="44" customWidth="1"/>
    <col min="8436" max="8436" width="15" style="44" customWidth="1"/>
    <col min="8437" max="8437" width="13.85546875" style="44" customWidth="1"/>
    <col min="8438" max="8438" width="12.7109375" style="44" bestFit="1" customWidth="1"/>
    <col min="8439" max="8439" width="9.7109375" style="44" bestFit="1" customWidth="1"/>
    <col min="8440" max="8440" width="11.140625" style="44" customWidth="1"/>
    <col min="8441" max="8441" width="13.140625" style="44" customWidth="1"/>
    <col min="8442" max="8442" width="12.7109375" style="44" bestFit="1" customWidth="1"/>
    <col min="8443" max="8443" width="11.5703125" style="44" customWidth="1"/>
    <col min="8444" max="8444" width="14.7109375" style="44" customWidth="1"/>
    <col min="8445" max="8445" width="13.7109375" style="44" customWidth="1"/>
    <col min="8446" max="8446" width="12.7109375" style="44" bestFit="1" customWidth="1"/>
    <col min="8447" max="8447" width="9.7109375" style="44" bestFit="1" customWidth="1"/>
    <col min="8448" max="8448" width="11.42578125" style="44" customWidth="1"/>
    <col min="8449" max="8449" width="11.5703125" style="44" bestFit="1" customWidth="1"/>
    <col min="8450" max="8687" width="9.140625" style="44"/>
    <col min="8688" max="8688" width="6.7109375" style="44" bestFit="1" customWidth="1"/>
    <col min="8689" max="8689" width="74.5703125" style="44" customWidth="1"/>
    <col min="8690" max="8690" width="12.7109375" style="44" bestFit="1" customWidth="1"/>
    <col min="8691" max="8691" width="11.28515625" style="44" customWidth="1"/>
    <col min="8692" max="8692" width="15" style="44" customWidth="1"/>
    <col min="8693" max="8693" width="13.85546875" style="44" customWidth="1"/>
    <col min="8694" max="8694" width="12.7109375" style="44" bestFit="1" customWidth="1"/>
    <col min="8695" max="8695" width="9.7109375" style="44" bestFit="1" customWidth="1"/>
    <col min="8696" max="8696" width="11.140625" style="44" customWidth="1"/>
    <col min="8697" max="8697" width="13.140625" style="44" customWidth="1"/>
    <col min="8698" max="8698" width="12.7109375" style="44" bestFit="1" customWidth="1"/>
    <col min="8699" max="8699" width="11.5703125" style="44" customWidth="1"/>
    <col min="8700" max="8700" width="14.7109375" style="44" customWidth="1"/>
    <col min="8701" max="8701" width="13.7109375" style="44" customWidth="1"/>
    <col min="8702" max="8702" width="12.7109375" style="44" bestFit="1" customWidth="1"/>
    <col min="8703" max="8703" width="9.7109375" style="44" bestFit="1" customWidth="1"/>
    <col min="8704" max="8704" width="11.42578125" style="44" customWidth="1"/>
    <col min="8705" max="8705" width="11.5703125" style="44" bestFit="1" customWidth="1"/>
    <col min="8706" max="8943" width="9.140625" style="44"/>
    <col min="8944" max="8944" width="6.7109375" style="44" bestFit="1" customWidth="1"/>
    <col min="8945" max="8945" width="74.5703125" style="44" customWidth="1"/>
    <col min="8946" max="8946" width="12.7109375" style="44" bestFit="1" customWidth="1"/>
    <col min="8947" max="8947" width="11.28515625" style="44" customWidth="1"/>
    <col min="8948" max="8948" width="15" style="44" customWidth="1"/>
    <col min="8949" max="8949" width="13.85546875" style="44" customWidth="1"/>
    <col min="8950" max="8950" width="12.7109375" style="44" bestFit="1" customWidth="1"/>
    <col min="8951" max="8951" width="9.7109375" style="44" bestFit="1" customWidth="1"/>
    <col min="8952" max="8952" width="11.140625" style="44" customWidth="1"/>
    <col min="8953" max="8953" width="13.140625" style="44" customWidth="1"/>
    <col min="8954" max="8954" width="12.7109375" style="44" bestFit="1" customWidth="1"/>
    <col min="8955" max="8955" width="11.5703125" style="44" customWidth="1"/>
    <col min="8956" max="8956" width="14.7109375" style="44" customWidth="1"/>
    <col min="8957" max="8957" width="13.7109375" style="44" customWidth="1"/>
    <col min="8958" max="8958" width="12.7109375" style="44" bestFit="1" customWidth="1"/>
    <col min="8959" max="8959" width="9.7109375" style="44" bestFit="1" customWidth="1"/>
    <col min="8960" max="8960" width="11.42578125" style="44" customWidth="1"/>
    <col min="8961" max="8961" width="11.5703125" style="44" bestFit="1" customWidth="1"/>
    <col min="8962" max="9199" width="9.140625" style="44"/>
    <col min="9200" max="9200" width="6.7109375" style="44" bestFit="1" customWidth="1"/>
    <col min="9201" max="9201" width="74.5703125" style="44" customWidth="1"/>
    <col min="9202" max="9202" width="12.7109375" style="44" bestFit="1" customWidth="1"/>
    <col min="9203" max="9203" width="11.28515625" style="44" customWidth="1"/>
    <col min="9204" max="9204" width="15" style="44" customWidth="1"/>
    <col min="9205" max="9205" width="13.85546875" style="44" customWidth="1"/>
    <col min="9206" max="9206" width="12.7109375" style="44" bestFit="1" customWidth="1"/>
    <col min="9207" max="9207" width="9.7109375" style="44" bestFit="1" customWidth="1"/>
    <col min="9208" max="9208" width="11.140625" style="44" customWidth="1"/>
    <col min="9209" max="9209" width="13.140625" style="44" customWidth="1"/>
    <col min="9210" max="9210" width="12.7109375" style="44" bestFit="1" customWidth="1"/>
    <col min="9211" max="9211" width="11.5703125" style="44" customWidth="1"/>
    <col min="9212" max="9212" width="14.7109375" style="44" customWidth="1"/>
    <col min="9213" max="9213" width="13.7109375" style="44" customWidth="1"/>
    <col min="9214" max="9214" width="12.7109375" style="44" bestFit="1" customWidth="1"/>
    <col min="9215" max="9215" width="9.7109375" style="44" bestFit="1" customWidth="1"/>
    <col min="9216" max="9216" width="11.42578125" style="44" customWidth="1"/>
    <col min="9217" max="9217" width="11.5703125" style="44" bestFit="1" customWidth="1"/>
    <col min="9218" max="9455" width="9.140625" style="44"/>
    <col min="9456" max="9456" width="6.7109375" style="44" bestFit="1" customWidth="1"/>
    <col min="9457" max="9457" width="74.5703125" style="44" customWidth="1"/>
    <col min="9458" max="9458" width="12.7109375" style="44" bestFit="1" customWidth="1"/>
    <col min="9459" max="9459" width="11.28515625" style="44" customWidth="1"/>
    <col min="9460" max="9460" width="15" style="44" customWidth="1"/>
    <col min="9461" max="9461" width="13.85546875" style="44" customWidth="1"/>
    <col min="9462" max="9462" width="12.7109375" style="44" bestFit="1" customWidth="1"/>
    <col min="9463" max="9463" width="9.7109375" style="44" bestFit="1" customWidth="1"/>
    <col min="9464" max="9464" width="11.140625" style="44" customWidth="1"/>
    <col min="9465" max="9465" width="13.140625" style="44" customWidth="1"/>
    <col min="9466" max="9466" width="12.7109375" style="44" bestFit="1" customWidth="1"/>
    <col min="9467" max="9467" width="11.5703125" style="44" customWidth="1"/>
    <col min="9468" max="9468" width="14.7109375" style="44" customWidth="1"/>
    <col min="9469" max="9469" width="13.7109375" style="44" customWidth="1"/>
    <col min="9470" max="9470" width="12.7109375" style="44" bestFit="1" customWidth="1"/>
    <col min="9471" max="9471" width="9.7109375" style="44" bestFit="1" customWidth="1"/>
    <col min="9472" max="9472" width="11.42578125" style="44" customWidth="1"/>
    <col min="9473" max="9473" width="11.5703125" style="44" bestFit="1" customWidth="1"/>
    <col min="9474" max="9711" width="9.140625" style="44"/>
    <col min="9712" max="9712" width="6.7109375" style="44" bestFit="1" customWidth="1"/>
    <col min="9713" max="9713" width="74.5703125" style="44" customWidth="1"/>
    <col min="9714" max="9714" width="12.7109375" style="44" bestFit="1" customWidth="1"/>
    <col min="9715" max="9715" width="11.28515625" style="44" customWidth="1"/>
    <col min="9716" max="9716" width="15" style="44" customWidth="1"/>
    <col min="9717" max="9717" width="13.85546875" style="44" customWidth="1"/>
    <col min="9718" max="9718" width="12.7109375" style="44" bestFit="1" customWidth="1"/>
    <col min="9719" max="9719" width="9.7109375" style="44" bestFit="1" customWidth="1"/>
    <col min="9720" max="9720" width="11.140625" style="44" customWidth="1"/>
    <col min="9721" max="9721" width="13.140625" style="44" customWidth="1"/>
    <col min="9722" max="9722" width="12.7109375" style="44" bestFit="1" customWidth="1"/>
    <col min="9723" max="9723" width="11.5703125" style="44" customWidth="1"/>
    <col min="9724" max="9724" width="14.7109375" style="44" customWidth="1"/>
    <col min="9725" max="9725" width="13.7109375" style="44" customWidth="1"/>
    <col min="9726" max="9726" width="12.7109375" style="44" bestFit="1" customWidth="1"/>
    <col min="9727" max="9727" width="9.7109375" style="44" bestFit="1" customWidth="1"/>
    <col min="9728" max="9728" width="11.42578125" style="44" customWidth="1"/>
    <col min="9729" max="9729" width="11.5703125" style="44" bestFit="1" customWidth="1"/>
    <col min="9730" max="9967" width="9.140625" style="44"/>
    <col min="9968" max="9968" width="6.7109375" style="44" bestFit="1" customWidth="1"/>
    <col min="9969" max="9969" width="74.5703125" style="44" customWidth="1"/>
    <col min="9970" max="9970" width="12.7109375" style="44" bestFit="1" customWidth="1"/>
    <col min="9971" max="9971" width="11.28515625" style="44" customWidth="1"/>
    <col min="9972" max="9972" width="15" style="44" customWidth="1"/>
    <col min="9973" max="9973" width="13.85546875" style="44" customWidth="1"/>
    <col min="9974" max="9974" width="12.7109375" style="44" bestFit="1" customWidth="1"/>
    <col min="9975" max="9975" width="9.7109375" style="44" bestFit="1" customWidth="1"/>
    <col min="9976" max="9976" width="11.140625" style="44" customWidth="1"/>
    <col min="9977" max="9977" width="13.140625" style="44" customWidth="1"/>
    <col min="9978" max="9978" width="12.7109375" style="44" bestFit="1" customWidth="1"/>
    <col min="9979" max="9979" width="11.5703125" style="44" customWidth="1"/>
    <col min="9980" max="9980" width="14.7109375" style="44" customWidth="1"/>
    <col min="9981" max="9981" width="13.7109375" style="44" customWidth="1"/>
    <col min="9982" max="9982" width="12.7109375" style="44" bestFit="1" customWidth="1"/>
    <col min="9983" max="9983" width="9.7109375" style="44" bestFit="1" customWidth="1"/>
    <col min="9984" max="9984" width="11.42578125" style="44" customWidth="1"/>
    <col min="9985" max="9985" width="11.5703125" style="44" bestFit="1" customWidth="1"/>
    <col min="9986" max="10223" width="9.140625" style="44"/>
    <col min="10224" max="10224" width="6.7109375" style="44" bestFit="1" customWidth="1"/>
    <col min="10225" max="10225" width="74.5703125" style="44" customWidth="1"/>
    <col min="10226" max="10226" width="12.7109375" style="44" bestFit="1" customWidth="1"/>
    <col min="10227" max="10227" width="11.28515625" style="44" customWidth="1"/>
    <col min="10228" max="10228" width="15" style="44" customWidth="1"/>
    <col min="10229" max="10229" width="13.85546875" style="44" customWidth="1"/>
    <col min="10230" max="10230" width="12.7109375" style="44" bestFit="1" customWidth="1"/>
    <col min="10231" max="10231" width="9.7109375" style="44" bestFit="1" customWidth="1"/>
    <col min="10232" max="10232" width="11.140625" style="44" customWidth="1"/>
    <col min="10233" max="10233" width="13.140625" style="44" customWidth="1"/>
    <col min="10234" max="10234" width="12.7109375" style="44" bestFit="1" customWidth="1"/>
    <col min="10235" max="10235" width="11.5703125" style="44" customWidth="1"/>
    <col min="10236" max="10236" width="14.7109375" style="44" customWidth="1"/>
    <col min="10237" max="10237" width="13.7109375" style="44" customWidth="1"/>
    <col min="10238" max="10238" width="12.7109375" style="44" bestFit="1" customWidth="1"/>
    <col min="10239" max="10239" width="9.7109375" style="44" bestFit="1" customWidth="1"/>
    <col min="10240" max="10240" width="11.42578125" style="44" customWidth="1"/>
    <col min="10241" max="10241" width="11.5703125" style="44" bestFit="1" customWidth="1"/>
    <col min="10242" max="10479" width="9.140625" style="44"/>
    <col min="10480" max="10480" width="6.7109375" style="44" bestFit="1" customWidth="1"/>
    <col min="10481" max="10481" width="74.5703125" style="44" customWidth="1"/>
    <col min="10482" max="10482" width="12.7109375" style="44" bestFit="1" customWidth="1"/>
    <col min="10483" max="10483" width="11.28515625" style="44" customWidth="1"/>
    <col min="10484" max="10484" width="15" style="44" customWidth="1"/>
    <col min="10485" max="10485" width="13.85546875" style="44" customWidth="1"/>
    <col min="10486" max="10486" width="12.7109375" style="44" bestFit="1" customWidth="1"/>
    <col min="10487" max="10487" width="9.7109375" style="44" bestFit="1" customWidth="1"/>
    <col min="10488" max="10488" width="11.140625" style="44" customWidth="1"/>
    <col min="10489" max="10489" width="13.140625" style="44" customWidth="1"/>
    <col min="10490" max="10490" width="12.7109375" style="44" bestFit="1" customWidth="1"/>
    <col min="10491" max="10491" width="11.5703125" style="44" customWidth="1"/>
    <col min="10492" max="10492" width="14.7109375" style="44" customWidth="1"/>
    <col min="10493" max="10493" width="13.7109375" style="44" customWidth="1"/>
    <col min="10494" max="10494" width="12.7109375" style="44" bestFit="1" customWidth="1"/>
    <col min="10495" max="10495" width="9.7109375" style="44" bestFit="1" customWidth="1"/>
    <col min="10496" max="10496" width="11.42578125" style="44" customWidth="1"/>
    <col min="10497" max="10497" width="11.5703125" style="44" bestFit="1" customWidth="1"/>
    <col min="10498" max="10735" width="9.140625" style="44"/>
    <col min="10736" max="10736" width="6.7109375" style="44" bestFit="1" customWidth="1"/>
    <col min="10737" max="10737" width="74.5703125" style="44" customWidth="1"/>
    <col min="10738" max="10738" width="12.7109375" style="44" bestFit="1" customWidth="1"/>
    <col min="10739" max="10739" width="11.28515625" style="44" customWidth="1"/>
    <col min="10740" max="10740" width="15" style="44" customWidth="1"/>
    <col min="10741" max="10741" width="13.85546875" style="44" customWidth="1"/>
    <col min="10742" max="10742" width="12.7109375" style="44" bestFit="1" customWidth="1"/>
    <col min="10743" max="10743" width="9.7109375" style="44" bestFit="1" customWidth="1"/>
    <col min="10744" max="10744" width="11.140625" style="44" customWidth="1"/>
    <col min="10745" max="10745" width="13.140625" style="44" customWidth="1"/>
    <col min="10746" max="10746" width="12.7109375" style="44" bestFit="1" customWidth="1"/>
    <col min="10747" max="10747" width="11.5703125" style="44" customWidth="1"/>
    <col min="10748" max="10748" width="14.7109375" style="44" customWidth="1"/>
    <col min="10749" max="10749" width="13.7109375" style="44" customWidth="1"/>
    <col min="10750" max="10750" width="12.7109375" style="44" bestFit="1" customWidth="1"/>
    <col min="10751" max="10751" width="9.7109375" style="44" bestFit="1" customWidth="1"/>
    <col min="10752" max="10752" width="11.42578125" style="44" customWidth="1"/>
    <col min="10753" max="10753" width="11.5703125" style="44" bestFit="1" customWidth="1"/>
    <col min="10754" max="10991" width="9.140625" style="44"/>
    <col min="10992" max="10992" width="6.7109375" style="44" bestFit="1" customWidth="1"/>
    <col min="10993" max="10993" width="74.5703125" style="44" customWidth="1"/>
    <col min="10994" max="10994" width="12.7109375" style="44" bestFit="1" customWidth="1"/>
    <col min="10995" max="10995" width="11.28515625" style="44" customWidth="1"/>
    <col min="10996" max="10996" width="15" style="44" customWidth="1"/>
    <col min="10997" max="10997" width="13.85546875" style="44" customWidth="1"/>
    <col min="10998" max="10998" width="12.7109375" style="44" bestFit="1" customWidth="1"/>
    <col min="10999" max="10999" width="9.7109375" style="44" bestFit="1" customWidth="1"/>
    <col min="11000" max="11000" width="11.140625" style="44" customWidth="1"/>
    <col min="11001" max="11001" width="13.140625" style="44" customWidth="1"/>
    <col min="11002" max="11002" width="12.7109375" style="44" bestFit="1" customWidth="1"/>
    <col min="11003" max="11003" width="11.5703125" style="44" customWidth="1"/>
    <col min="11004" max="11004" width="14.7109375" style="44" customWidth="1"/>
    <col min="11005" max="11005" width="13.7109375" style="44" customWidth="1"/>
    <col min="11006" max="11006" width="12.7109375" style="44" bestFit="1" customWidth="1"/>
    <col min="11007" max="11007" width="9.7109375" style="44" bestFit="1" customWidth="1"/>
    <col min="11008" max="11008" width="11.42578125" style="44" customWidth="1"/>
    <col min="11009" max="11009" width="11.5703125" style="44" bestFit="1" customWidth="1"/>
    <col min="11010" max="11247" width="9.140625" style="44"/>
    <col min="11248" max="11248" width="6.7109375" style="44" bestFit="1" customWidth="1"/>
    <col min="11249" max="11249" width="74.5703125" style="44" customWidth="1"/>
    <col min="11250" max="11250" width="12.7109375" style="44" bestFit="1" customWidth="1"/>
    <col min="11251" max="11251" width="11.28515625" style="44" customWidth="1"/>
    <col min="11252" max="11252" width="15" style="44" customWidth="1"/>
    <col min="11253" max="11253" width="13.85546875" style="44" customWidth="1"/>
    <col min="11254" max="11254" width="12.7109375" style="44" bestFit="1" customWidth="1"/>
    <col min="11255" max="11255" width="9.7109375" style="44" bestFit="1" customWidth="1"/>
    <col min="11256" max="11256" width="11.140625" style="44" customWidth="1"/>
    <col min="11257" max="11257" width="13.140625" style="44" customWidth="1"/>
    <col min="11258" max="11258" width="12.7109375" style="44" bestFit="1" customWidth="1"/>
    <col min="11259" max="11259" width="11.5703125" style="44" customWidth="1"/>
    <col min="11260" max="11260" width="14.7109375" style="44" customWidth="1"/>
    <col min="11261" max="11261" width="13.7109375" style="44" customWidth="1"/>
    <col min="11262" max="11262" width="12.7109375" style="44" bestFit="1" customWidth="1"/>
    <col min="11263" max="11263" width="9.7109375" style="44" bestFit="1" customWidth="1"/>
    <col min="11264" max="11264" width="11.42578125" style="44" customWidth="1"/>
    <col min="11265" max="11265" width="11.5703125" style="44" bestFit="1" customWidth="1"/>
    <col min="11266" max="11503" width="9.140625" style="44"/>
    <col min="11504" max="11504" width="6.7109375" style="44" bestFit="1" customWidth="1"/>
    <col min="11505" max="11505" width="74.5703125" style="44" customWidth="1"/>
    <col min="11506" max="11506" width="12.7109375" style="44" bestFit="1" customWidth="1"/>
    <col min="11507" max="11507" width="11.28515625" style="44" customWidth="1"/>
    <col min="11508" max="11508" width="15" style="44" customWidth="1"/>
    <col min="11509" max="11509" width="13.85546875" style="44" customWidth="1"/>
    <col min="11510" max="11510" width="12.7109375" style="44" bestFit="1" customWidth="1"/>
    <col min="11511" max="11511" width="9.7109375" style="44" bestFit="1" customWidth="1"/>
    <col min="11512" max="11512" width="11.140625" style="44" customWidth="1"/>
    <col min="11513" max="11513" width="13.140625" style="44" customWidth="1"/>
    <col min="11514" max="11514" width="12.7109375" style="44" bestFit="1" customWidth="1"/>
    <col min="11515" max="11515" width="11.5703125" style="44" customWidth="1"/>
    <col min="11516" max="11516" width="14.7109375" style="44" customWidth="1"/>
    <col min="11517" max="11517" width="13.7109375" style="44" customWidth="1"/>
    <col min="11518" max="11518" width="12.7109375" style="44" bestFit="1" customWidth="1"/>
    <col min="11519" max="11519" width="9.7109375" style="44" bestFit="1" customWidth="1"/>
    <col min="11520" max="11520" width="11.42578125" style="44" customWidth="1"/>
    <col min="11521" max="11521" width="11.5703125" style="44" bestFit="1" customWidth="1"/>
    <col min="11522" max="11759" width="9.140625" style="44"/>
    <col min="11760" max="11760" width="6.7109375" style="44" bestFit="1" customWidth="1"/>
    <col min="11761" max="11761" width="74.5703125" style="44" customWidth="1"/>
    <col min="11762" max="11762" width="12.7109375" style="44" bestFit="1" customWidth="1"/>
    <col min="11763" max="11763" width="11.28515625" style="44" customWidth="1"/>
    <col min="11764" max="11764" width="15" style="44" customWidth="1"/>
    <col min="11765" max="11765" width="13.85546875" style="44" customWidth="1"/>
    <col min="11766" max="11766" width="12.7109375" style="44" bestFit="1" customWidth="1"/>
    <col min="11767" max="11767" width="9.7109375" style="44" bestFit="1" customWidth="1"/>
    <col min="11768" max="11768" width="11.140625" style="44" customWidth="1"/>
    <col min="11769" max="11769" width="13.140625" style="44" customWidth="1"/>
    <col min="11770" max="11770" width="12.7109375" style="44" bestFit="1" customWidth="1"/>
    <col min="11771" max="11771" width="11.5703125" style="44" customWidth="1"/>
    <col min="11772" max="11772" width="14.7109375" style="44" customWidth="1"/>
    <col min="11773" max="11773" width="13.7109375" style="44" customWidth="1"/>
    <col min="11774" max="11774" width="12.7109375" style="44" bestFit="1" customWidth="1"/>
    <col min="11775" max="11775" width="9.7109375" style="44" bestFit="1" customWidth="1"/>
    <col min="11776" max="11776" width="11.42578125" style="44" customWidth="1"/>
    <col min="11777" max="11777" width="11.5703125" style="44" bestFit="1" customWidth="1"/>
    <col min="11778" max="12015" width="9.140625" style="44"/>
    <col min="12016" max="12016" width="6.7109375" style="44" bestFit="1" customWidth="1"/>
    <col min="12017" max="12017" width="74.5703125" style="44" customWidth="1"/>
    <col min="12018" max="12018" width="12.7109375" style="44" bestFit="1" customWidth="1"/>
    <col min="12019" max="12019" width="11.28515625" style="44" customWidth="1"/>
    <col min="12020" max="12020" width="15" style="44" customWidth="1"/>
    <col min="12021" max="12021" width="13.85546875" style="44" customWidth="1"/>
    <col min="12022" max="12022" width="12.7109375" style="44" bestFit="1" customWidth="1"/>
    <col min="12023" max="12023" width="9.7109375" style="44" bestFit="1" customWidth="1"/>
    <col min="12024" max="12024" width="11.140625" style="44" customWidth="1"/>
    <col min="12025" max="12025" width="13.140625" style="44" customWidth="1"/>
    <col min="12026" max="12026" width="12.7109375" style="44" bestFit="1" customWidth="1"/>
    <col min="12027" max="12027" width="11.5703125" style="44" customWidth="1"/>
    <col min="12028" max="12028" width="14.7109375" style="44" customWidth="1"/>
    <col min="12029" max="12029" width="13.7109375" style="44" customWidth="1"/>
    <col min="12030" max="12030" width="12.7109375" style="44" bestFit="1" customWidth="1"/>
    <col min="12031" max="12031" width="9.7109375" style="44" bestFit="1" customWidth="1"/>
    <col min="12032" max="12032" width="11.42578125" style="44" customWidth="1"/>
    <col min="12033" max="12033" width="11.5703125" style="44" bestFit="1" customWidth="1"/>
    <col min="12034" max="12271" width="9.140625" style="44"/>
    <col min="12272" max="12272" width="6.7109375" style="44" bestFit="1" customWidth="1"/>
    <col min="12273" max="12273" width="74.5703125" style="44" customWidth="1"/>
    <col min="12274" max="12274" width="12.7109375" style="44" bestFit="1" customWidth="1"/>
    <col min="12275" max="12275" width="11.28515625" style="44" customWidth="1"/>
    <col min="12276" max="12276" width="15" style="44" customWidth="1"/>
    <col min="12277" max="12277" width="13.85546875" style="44" customWidth="1"/>
    <col min="12278" max="12278" width="12.7109375" style="44" bestFit="1" customWidth="1"/>
    <col min="12279" max="12279" width="9.7109375" style="44" bestFit="1" customWidth="1"/>
    <col min="12280" max="12280" width="11.140625" style="44" customWidth="1"/>
    <col min="12281" max="12281" width="13.140625" style="44" customWidth="1"/>
    <col min="12282" max="12282" width="12.7109375" style="44" bestFit="1" customWidth="1"/>
    <col min="12283" max="12283" width="11.5703125" style="44" customWidth="1"/>
    <col min="12284" max="12284" width="14.7109375" style="44" customWidth="1"/>
    <col min="12285" max="12285" width="13.7109375" style="44" customWidth="1"/>
    <col min="12286" max="12286" width="12.7109375" style="44" bestFit="1" customWidth="1"/>
    <col min="12287" max="12287" width="9.7109375" style="44" bestFit="1" customWidth="1"/>
    <col min="12288" max="12288" width="11.42578125" style="44" customWidth="1"/>
    <col min="12289" max="12289" width="11.5703125" style="44" bestFit="1" customWidth="1"/>
    <col min="12290" max="12527" width="9.140625" style="44"/>
    <col min="12528" max="12528" width="6.7109375" style="44" bestFit="1" customWidth="1"/>
    <col min="12529" max="12529" width="74.5703125" style="44" customWidth="1"/>
    <col min="12530" max="12530" width="12.7109375" style="44" bestFit="1" customWidth="1"/>
    <col min="12531" max="12531" width="11.28515625" style="44" customWidth="1"/>
    <col min="12532" max="12532" width="15" style="44" customWidth="1"/>
    <col min="12533" max="12533" width="13.85546875" style="44" customWidth="1"/>
    <col min="12534" max="12534" width="12.7109375" style="44" bestFit="1" customWidth="1"/>
    <col min="12535" max="12535" width="9.7109375" style="44" bestFit="1" customWidth="1"/>
    <col min="12536" max="12536" width="11.140625" style="44" customWidth="1"/>
    <col min="12537" max="12537" width="13.140625" style="44" customWidth="1"/>
    <col min="12538" max="12538" width="12.7109375" style="44" bestFit="1" customWidth="1"/>
    <col min="12539" max="12539" width="11.5703125" style="44" customWidth="1"/>
    <col min="12540" max="12540" width="14.7109375" style="44" customWidth="1"/>
    <col min="12541" max="12541" width="13.7109375" style="44" customWidth="1"/>
    <col min="12542" max="12542" width="12.7109375" style="44" bestFit="1" customWidth="1"/>
    <col min="12543" max="12543" width="9.7109375" style="44" bestFit="1" customWidth="1"/>
    <col min="12544" max="12544" width="11.42578125" style="44" customWidth="1"/>
    <col min="12545" max="12545" width="11.5703125" style="44" bestFit="1" customWidth="1"/>
    <col min="12546" max="12783" width="9.140625" style="44"/>
    <col min="12784" max="12784" width="6.7109375" style="44" bestFit="1" customWidth="1"/>
    <col min="12785" max="12785" width="74.5703125" style="44" customWidth="1"/>
    <col min="12786" max="12786" width="12.7109375" style="44" bestFit="1" customWidth="1"/>
    <col min="12787" max="12787" width="11.28515625" style="44" customWidth="1"/>
    <col min="12788" max="12788" width="15" style="44" customWidth="1"/>
    <col min="12789" max="12789" width="13.85546875" style="44" customWidth="1"/>
    <col min="12790" max="12790" width="12.7109375" style="44" bestFit="1" customWidth="1"/>
    <col min="12791" max="12791" width="9.7109375" style="44" bestFit="1" customWidth="1"/>
    <col min="12792" max="12792" width="11.140625" style="44" customWidth="1"/>
    <col min="12793" max="12793" width="13.140625" style="44" customWidth="1"/>
    <col min="12794" max="12794" width="12.7109375" style="44" bestFit="1" customWidth="1"/>
    <col min="12795" max="12795" width="11.5703125" style="44" customWidth="1"/>
    <col min="12796" max="12796" width="14.7109375" style="44" customWidth="1"/>
    <col min="12797" max="12797" width="13.7109375" style="44" customWidth="1"/>
    <col min="12798" max="12798" width="12.7109375" style="44" bestFit="1" customWidth="1"/>
    <col min="12799" max="12799" width="9.7109375" style="44" bestFit="1" customWidth="1"/>
    <col min="12800" max="12800" width="11.42578125" style="44" customWidth="1"/>
    <col min="12801" max="12801" width="11.5703125" style="44" bestFit="1" customWidth="1"/>
    <col min="12802" max="13039" width="9.140625" style="44"/>
    <col min="13040" max="13040" width="6.7109375" style="44" bestFit="1" customWidth="1"/>
    <col min="13041" max="13041" width="74.5703125" style="44" customWidth="1"/>
    <col min="13042" max="13042" width="12.7109375" style="44" bestFit="1" customWidth="1"/>
    <col min="13043" max="13043" width="11.28515625" style="44" customWidth="1"/>
    <col min="13044" max="13044" width="15" style="44" customWidth="1"/>
    <col min="13045" max="13045" width="13.85546875" style="44" customWidth="1"/>
    <col min="13046" max="13046" width="12.7109375" style="44" bestFit="1" customWidth="1"/>
    <col min="13047" max="13047" width="9.7109375" style="44" bestFit="1" customWidth="1"/>
    <col min="13048" max="13048" width="11.140625" style="44" customWidth="1"/>
    <col min="13049" max="13049" width="13.140625" style="44" customWidth="1"/>
    <col min="13050" max="13050" width="12.7109375" style="44" bestFit="1" customWidth="1"/>
    <col min="13051" max="13051" width="11.5703125" style="44" customWidth="1"/>
    <col min="13052" max="13052" width="14.7109375" style="44" customWidth="1"/>
    <col min="13053" max="13053" width="13.7109375" style="44" customWidth="1"/>
    <col min="13054" max="13054" width="12.7109375" style="44" bestFit="1" customWidth="1"/>
    <col min="13055" max="13055" width="9.7109375" style="44" bestFit="1" customWidth="1"/>
    <col min="13056" max="13056" width="11.42578125" style="44" customWidth="1"/>
    <col min="13057" max="13057" width="11.5703125" style="44" bestFit="1" customWidth="1"/>
    <col min="13058" max="13295" width="9.140625" style="44"/>
    <col min="13296" max="13296" width="6.7109375" style="44" bestFit="1" customWidth="1"/>
    <col min="13297" max="13297" width="74.5703125" style="44" customWidth="1"/>
    <col min="13298" max="13298" width="12.7109375" style="44" bestFit="1" customWidth="1"/>
    <col min="13299" max="13299" width="11.28515625" style="44" customWidth="1"/>
    <col min="13300" max="13300" width="15" style="44" customWidth="1"/>
    <col min="13301" max="13301" width="13.85546875" style="44" customWidth="1"/>
    <col min="13302" max="13302" width="12.7109375" style="44" bestFit="1" customWidth="1"/>
    <col min="13303" max="13303" width="9.7109375" style="44" bestFit="1" customWidth="1"/>
    <col min="13304" max="13304" width="11.140625" style="44" customWidth="1"/>
    <col min="13305" max="13305" width="13.140625" style="44" customWidth="1"/>
    <col min="13306" max="13306" width="12.7109375" style="44" bestFit="1" customWidth="1"/>
    <col min="13307" max="13307" width="11.5703125" style="44" customWidth="1"/>
    <col min="13308" max="13308" width="14.7109375" style="44" customWidth="1"/>
    <col min="13309" max="13309" width="13.7109375" style="44" customWidth="1"/>
    <col min="13310" max="13310" width="12.7109375" style="44" bestFit="1" customWidth="1"/>
    <col min="13311" max="13311" width="9.7109375" style="44" bestFit="1" customWidth="1"/>
    <col min="13312" max="13312" width="11.42578125" style="44" customWidth="1"/>
    <col min="13313" max="13313" width="11.5703125" style="44" bestFit="1" customWidth="1"/>
    <col min="13314" max="13551" width="9.140625" style="44"/>
    <col min="13552" max="13552" width="6.7109375" style="44" bestFit="1" customWidth="1"/>
    <col min="13553" max="13553" width="74.5703125" style="44" customWidth="1"/>
    <col min="13554" max="13554" width="12.7109375" style="44" bestFit="1" customWidth="1"/>
    <col min="13555" max="13555" width="11.28515625" style="44" customWidth="1"/>
    <col min="13556" max="13556" width="15" style="44" customWidth="1"/>
    <col min="13557" max="13557" width="13.85546875" style="44" customWidth="1"/>
    <col min="13558" max="13558" width="12.7109375" style="44" bestFit="1" customWidth="1"/>
    <col min="13559" max="13559" width="9.7109375" style="44" bestFit="1" customWidth="1"/>
    <col min="13560" max="13560" width="11.140625" style="44" customWidth="1"/>
    <col min="13561" max="13561" width="13.140625" style="44" customWidth="1"/>
    <col min="13562" max="13562" width="12.7109375" style="44" bestFit="1" customWidth="1"/>
    <col min="13563" max="13563" width="11.5703125" style="44" customWidth="1"/>
    <col min="13564" max="13564" width="14.7109375" style="44" customWidth="1"/>
    <col min="13565" max="13565" width="13.7109375" style="44" customWidth="1"/>
    <col min="13566" max="13566" width="12.7109375" style="44" bestFit="1" customWidth="1"/>
    <col min="13567" max="13567" width="9.7109375" style="44" bestFit="1" customWidth="1"/>
    <col min="13568" max="13568" width="11.42578125" style="44" customWidth="1"/>
    <col min="13569" max="13569" width="11.5703125" style="44" bestFit="1" customWidth="1"/>
    <col min="13570" max="13807" width="9.140625" style="44"/>
    <col min="13808" max="13808" width="6.7109375" style="44" bestFit="1" customWidth="1"/>
    <col min="13809" max="13809" width="74.5703125" style="44" customWidth="1"/>
    <col min="13810" max="13810" width="12.7109375" style="44" bestFit="1" customWidth="1"/>
    <col min="13811" max="13811" width="11.28515625" style="44" customWidth="1"/>
    <col min="13812" max="13812" width="15" style="44" customWidth="1"/>
    <col min="13813" max="13813" width="13.85546875" style="44" customWidth="1"/>
    <col min="13814" max="13814" width="12.7109375" style="44" bestFit="1" customWidth="1"/>
    <col min="13815" max="13815" width="9.7109375" style="44" bestFit="1" customWidth="1"/>
    <col min="13816" max="13816" width="11.140625" style="44" customWidth="1"/>
    <col min="13817" max="13817" width="13.140625" style="44" customWidth="1"/>
    <col min="13818" max="13818" width="12.7109375" style="44" bestFit="1" customWidth="1"/>
    <col min="13819" max="13819" width="11.5703125" style="44" customWidth="1"/>
    <col min="13820" max="13820" width="14.7109375" style="44" customWidth="1"/>
    <col min="13821" max="13821" width="13.7109375" style="44" customWidth="1"/>
    <col min="13822" max="13822" width="12.7109375" style="44" bestFit="1" customWidth="1"/>
    <col min="13823" max="13823" width="9.7109375" style="44" bestFit="1" customWidth="1"/>
    <col min="13824" max="13824" width="11.42578125" style="44" customWidth="1"/>
    <col min="13825" max="13825" width="11.5703125" style="44" bestFit="1" customWidth="1"/>
    <col min="13826" max="14063" width="9.140625" style="44"/>
    <col min="14064" max="14064" width="6.7109375" style="44" bestFit="1" customWidth="1"/>
    <col min="14065" max="14065" width="74.5703125" style="44" customWidth="1"/>
    <col min="14066" max="14066" width="12.7109375" style="44" bestFit="1" customWidth="1"/>
    <col min="14067" max="14067" width="11.28515625" style="44" customWidth="1"/>
    <col min="14068" max="14068" width="15" style="44" customWidth="1"/>
    <col min="14069" max="14069" width="13.85546875" style="44" customWidth="1"/>
    <col min="14070" max="14070" width="12.7109375" style="44" bestFit="1" customWidth="1"/>
    <col min="14071" max="14071" width="9.7109375" style="44" bestFit="1" customWidth="1"/>
    <col min="14072" max="14072" width="11.140625" style="44" customWidth="1"/>
    <col min="14073" max="14073" width="13.140625" style="44" customWidth="1"/>
    <col min="14074" max="14074" width="12.7109375" style="44" bestFit="1" customWidth="1"/>
    <col min="14075" max="14075" width="11.5703125" style="44" customWidth="1"/>
    <col min="14076" max="14076" width="14.7109375" style="44" customWidth="1"/>
    <col min="14077" max="14077" width="13.7109375" style="44" customWidth="1"/>
    <col min="14078" max="14078" width="12.7109375" style="44" bestFit="1" customWidth="1"/>
    <col min="14079" max="14079" width="9.7109375" style="44" bestFit="1" customWidth="1"/>
    <col min="14080" max="14080" width="11.42578125" style="44" customWidth="1"/>
    <col min="14081" max="14081" width="11.5703125" style="44" bestFit="1" customWidth="1"/>
    <col min="14082" max="14319" width="9.140625" style="44"/>
    <col min="14320" max="14320" width="6.7109375" style="44" bestFit="1" customWidth="1"/>
    <col min="14321" max="14321" width="74.5703125" style="44" customWidth="1"/>
    <col min="14322" max="14322" width="12.7109375" style="44" bestFit="1" customWidth="1"/>
    <col min="14323" max="14323" width="11.28515625" style="44" customWidth="1"/>
    <col min="14324" max="14324" width="15" style="44" customWidth="1"/>
    <col min="14325" max="14325" width="13.85546875" style="44" customWidth="1"/>
    <col min="14326" max="14326" width="12.7109375" style="44" bestFit="1" customWidth="1"/>
    <col min="14327" max="14327" width="9.7109375" style="44" bestFit="1" customWidth="1"/>
    <col min="14328" max="14328" width="11.140625" style="44" customWidth="1"/>
    <col min="14329" max="14329" width="13.140625" style="44" customWidth="1"/>
    <col min="14330" max="14330" width="12.7109375" style="44" bestFit="1" customWidth="1"/>
    <col min="14331" max="14331" width="11.5703125" style="44" customWidth="1"/>
    <col min="14332" max="14332" width="14.7109375" style="44" customWidth="1"/>
    <col min="14333" max="14333" width="13.7109375" style="44" customWidth="1"/>
    <col min="14334" max="14334" width="12.7109375" style="44" bestFit="1" customWidth="1"/>
    <col min="14335" max="14335" width="9.7109375" style="44" bestFit="1" customWidth="1"/>
    <col min="14336" max="14336" width="11.42578125" style="44" customWidth="1"/>
    <col min="14337" max="14337" width="11.5703125" style="44" bestFit="1" customWidth="1"/>
    <col min="14338" max="14575" width="9.140625" style="44"/>
    <col min="14576" max="14576" width="6.7109375" style="44" bestFit="1" customWidth="1"/>
    <col min="14577" max="14577" width="74.5703125" style="44" customWidth="1"/>
    <col min="14578" max="14578" width="12.7109375" style="44" bestFit="1" customWidth="1"/>
    <col min="14579" max="14579" width="11.28515625" style="44" customWidth="1"/>
    <col min="14580" max="14580" width="15" style="44" customWidth="1"/>
    <col min="14581" max="14581" width="13.85546875" style="44" customWidth="1"/>
    <col min="14582" max="14582" width="12.7109375" style="44" bestFit="1" customWidth="1"/>
    <col min="14583" max="14583" width="9.7109375" style="44" bestFit="1" customWidth="1"/>
    <col min="14584" max="14584" width="11.140625" style="44" customWidth="1"/>
    <col min="14585" max="14585" width="13.140625" style="44" customWidth="1"/>
    <col min="14586" max="14586" width="12.7109375" style="44" bestFit="1" customWidth="1"/>
    <col min="14587" max="14587" width="11.5703125" style="44" customWidth="1"/>
    <col min="14588" max="14588" width="14.7109375" style="44" customWidth="1"/>
    <col min="14589" max="14589" width="13.7109375" style="44" customWidth="1"/>
    <col min="14590" max="14590" width="12.7109375" style="44" bestFit="1" customWidth="1"/>
    <col min="14591" max="14591" width="9.7109375" style="44" bestFit="1" customWidth="1"/>
    <col min="14592" max="14592" width="11.42578125" style="44" customWidth="1"/>
    <col min="14593" max="14593" width="11.5703125" style="44" bestFit="1" customWidth="1"/>
    <col min="14594" max="14831" width="9.140625" style="44"/>
    <col min="14832" max="14832" width="6.7109375" style="44" bestFit="1" customWidth="1"/>
    <col min="14833" max="14833" width="74.5703125" style="44" customWidth="1"/>
    <col min="14834" max="14834" width="12.7109375" style="44" bestFit="1" customWidth="1"/>
    <col min="14835" max="14835" width="11.28515625" style="44" customWidth="1"/>
    <col min="14836" max="14836" width="15" style="44" customWidth="1"/>
    <col min="14837" max="14837" width="13.85546875" style="44" customWidth="1"/>
    <col min="14838" max="14838" width="12.7109375" style="44" bestFit="1" customWidth="1"/>
    <col min="14839" max="14839" width="9.7109375" style="44" bestFit="1" customWidth="1"/>
    <col min="14840" max="14840" width="11.140625" style="44" customWidth="1"/>
    <col min="14841" max="14841" width="13.140625" style="44" customWidth="1"/>
    <col min="14842" max="14842" width="12.7109375" style="44" bestFit="1" customWidth="1"/>
    <col min="14843" max="14843" width="11.5703125" style="44" customWidth="1"/>
    <col min="14844" max="14844" width="14.7109375" style="44" customWidth="1"/>
    <col min="14845" max="14845" width="13.7109375" style="44" customWidth="1"/>
    <col min="14846" max="14846" width="12.7109375" style="44" bestFit="1" customWidth="1"/>
    <col min="14847" max="14847" width="9.7109375" style="44" bestFit="1" customWidth="1"/>
    <col min="14848" max="14848" width="11.42578125" style="44" customWidth="1"/>
    <col min="14849" max="14849" width="11.5703125" style="44" bestFit="1" customWidth="1"/>
    <col min="14850" max="15087" width="9.140625" style="44"/>
    <col min="15088" max="15088" width="6.7109375" style="44" bestFit="1" customWidth="1"/>
    <col min="15089" max="15089" width="74.5703125" style="44" customWidth="1"/>
    <col min="15090" max="15090" width="12.7109375" style="44" bestFit="1" customWidth="1"/>
    <col min="15091" max="15091" width="11.28515625" style="44" customWidth="1"/>
    <col min="15092" max="15092" width="15" style="44" customWidth="1"/>
    <col min="15093" max="15093" width="13.85546875" style="44" customWidth="1"/>
    <col min="15094" max="15094" width="12.7109375" style="44" bestFit="1" customWidth="1"/>
    <col min="15095" max="15095" width="9.7109375" style="44" bestFit="1" customWidth="1"/>
    <col min="15096" max="15096" width="11.140625" style="44" customWidth="1"/>
    <col min="15097" max="15097" width="13.140625" style="44" customWidth="1"/>
    <col min="15098" max="15098" width="12.7109375" style="44" bestFit="1" customWidth="1"/>
    <col min="15099" max="15099" width="11.5703125" style="44" customWidth="1"/>
    <col min="15100" max="15100" width="14.7109375" style="44" customWidth="1"/>
    <col min="15101" max="15101" width="13.7109375" style="44" customWidth="1"/>
    <col min="15102" max="15102" width="12.7109375" style="44" bestFit="1" customWidth="1"/>
    <col min="15103" max="15103" width="9.7109375" style="44" bestFit="1" customWidth="1"/>
    <col min="15104" max="15104" width="11.42578125" style="44" customWidth="1"/>
    <col min="15105" max="15105" width="11.5703125" style="44" bestFit="1" customWidth="1"/>
    <col min="15106" max="15343" width="9.140625" style="44"/>
    <col min="15344" max="15344" width="6.7109375" style="44" bestFit="1" customWidth="1"/>
    <col min="15345" max="15345" width="74.5703125" style="44" customWidth="1"/>
    <col min="15346" max="15346" width="12.7109375" style="44" bestFit="1" customWidth="1"/>
    <col min="15347" max="15347" width="11.28515625" style="44" customWidth="1"/>
    <col min="15348" max="15348" width="15" style="44" customWidth="1"/>
    <col min="15349" max="15349" width="13.85546875" style="44" customWidth="1"/>
    <col min="15350" max="15350" width="12.7109375" style="44" bestFit="1" customWidth="1"/>
    <col min="15351" max="15351" width="9.7109375" style="44" bestFit="1" customWidth="1"/>
    <col min="15352" max="15352" width="11.140625" style="44" customWidth="1"/>
    <col min="15353" max="15353" width="13.140625" style="44" customWidth="1"/>
    <col min="15354" max="15354" width="12.7109375" style="44" bestFit="1" customWidth="1"/>
    <col min="15355" max="15355" width="11.5703125" style="44" customWidth="1"/>
    <col min="15356" max="15356" width="14.7109375" style="44" customWidth="1"/>
    <col min="15357" max="15357" width="13.7109375" style="44" customWidth="1"/>
    <col min="15358" max="15358" width="12.7109375" style="44" bestFit="1" customWidth="1"/>
    <col min="15359" max="15359" width="9.7109375" style="44" bestFit="1" customWidth="1"/>
    <col min="15360" max="15360" width="11.42578125" style="44" customWidth="1"/>
    <col min="15361" max="15361" width="11.5703125" style="44" bestFit="1" customWidth="1"/>
    <col min="15362" max="15599" width="9.140625" style="44"/>
    <col min="15600" max="15600" width="6.7109375" style="44" bestFit="1" customWidth="1"/>
    <col min="15601" max="15601" width="74.5703125" style="44" customWidth="1"/>
    <col min="15602" max="15602" width="12.7109375" style="44" bestFit="1" customWidth="1"/>
    <col min="15603" max="15603" width="11.28515625" style="44" customWidth="1"/>
    <col min="15604" max="15604" width="15" style="44" customWidth="1"/>
    <col min="15605" max="15605" width="13.85546875" style="44" customWidth="1"/>
    <col min="15606" max="15606" width="12.7109375" style="44" bestFit="1" customWidth="1"/>
    <col min="15607" max="15607" width="9.7109375" style="44" bestFit="1" customWidth="1"/>
    <col min="15608" max="15608" width="11.140625" style="44" customWidth="1"/>
    <col min="15609" max="15609" width="13.140625" style="44" customWidth="1"/>
    <col min="15610" max="15610" width="12.7109375" style="44" bestFit="1" customWidth="1"/>
    <col min="15611" max="15611" width="11.5703125" style="44" customWidth="1"/>
    <col min="15612" max="15612" width="14.7109375" style="44" customWidth="1"/>
    <col min="15613" max="15613" width="13.7109375" style="44" customWidth="1"/>
    <col min="15614" max="15614" width="12.7109375" style="44" bestFit="1" customWidth="1"/>
    <col min="15615" max="15615" width="9.7109375" style="44" bestFit="1" customWidth="1"/>
    <col min="15616" max="15616" width="11.42578125" style="44" customWidth="1"/>
    <col min="15617" max="15617" width="11.5703125" style="44" bestFit="1" customWidth="1"/>
    <col min="15618" max="15855" width="9.140625" style="44"/>
    <col min="15856" max="15856" width="6.7109375" style="44" bestFit="1" customWidth="1"/>
    <col min="15857" max="15857" width="74.5703125" style="44" customWidth="1"/>
    <col min="15858" max="15858" width="12.7109375" style="44" bestFit="1" customWidth="1"/>
    <col min="15859" max="15859" width="11.28515625" style="44" customWidth="1"/>
    <col min="15860" max="15860" width="15" style="44" customWidth="1"/>
    <col min="15861" max="15861" width="13.85546875" style="44" customWidth="1"/>
    <col min="15862" max="15862" width="12.7109375" style="44" bestFit="1" customWidth="1"/>
    <col min="15863" max="15863" width="9.7109375" style="44" bestFit="1" customWidth="1"/>
    <col min="15864" max="15864" width="11.140625" style="44" customWidth="1"/>
    <col min="15865" max="15865" width="13.140625" style="44" customWidth="1"/>
    <col min="15866" max="15866" width="12.7109375" style="44" bestFit="1" customWidth="1"/>
    <col min="15867" max="15867" width="11.5703125" style="44" customWidth="1"/>
    <col min="15868" max="15868" width="14.7109375" style="44" customWidth="1"/>
    <col min="15869" max="15869" width="13.7109375" style="44" customWidth="1"/>
    <col min="15870" max="15870" width="12.7109375" style="44" bestFit="1" customWidth="1"/>
    <col min="15871" max="15871" width="9.7109375" style="44" bestFit="1" customWidth="1"/>
    <col min="15872" max="15872" width="11.42578125" style="44" customWidth="1"/>
    <col min="15873" max="15873" width="11.5703125" style="44" bestFit="1" customWidth="1"/>
    <col min="15874" max="16111" width="9.140625" style="44"/>
    <col min="16112" max="16112" width="6.7109375" style="44" bestFit="1" customWidth="1"/>
    <col min="16113" max="16113" width="74.5703125" style="44" customWidth="1"/>
    <col min="16114" max="16114" width="12.7109375" style="44" bestFit="1" customWidth="1"/>
    <col min="16115" max="16115" width="11.28515625" style="44" customWidth="1"/>
    <col min="16116" max="16116" width="15" style="44" customWidth="1"/>
    <col min="16117" max="16117" width="13.85546875" style="44" customWidth="1"/>
    <col min="16118" max="16118" width="12.7109375" style="44" bestFit="1" customWidth="1"/>
    <col min="16119" max="16119" width="9.7109375" style="44" bestFit="1" customWidth="1"/>
    <col min="16120" max="16120" width="11.140625" style="44" customWidth="1"/>
    <col min="16121" max="16121" width="13.140625" style="44" customWidth="1"/>
    <col min="16122" max="16122" width="12.7109375" style="44" bestFit="1" customWidth="1"/>
    <col min="16123" max="16123" width="11.5703125" style="44" customWidth="1"/>
    <col min="16124" max="16124" width="14.7109375" style="44" customWidth="1"/>
    <col min="16125" max="16125" width="13.7109375" style="44" customWidth="1"/>
    <col min="16126" max="16126" width="12.7109375" style="44" bestFit="1" customWidth="1"/>
    <col min="16127" max="16127" width="9.7109375" style="44" bestFit="1" customWidth="1"/>
    <col min="16128" max="16128" width="11.42578125" style="44" customWidth="1"/>
    <col min="16129" max="16129" width="11.5703125" style="44" bestFit="1" customWidth="1"/>
    <col min="16130" max="16384" width="9.140625" style="44"/>
  </cols>
  <sheetData>
    <row r="1" spans="1:81" ht="15.75" customHeight="1" x14ac:dyDescent="0.25">
      <c r="A1" s="164" t="s">
        <v>69</v>
      </c>
      <c r="B1" s="164"/>
      <c r="C1" s="164"/>
      <c r="D1" s="164"/>
      <c r="E1" s="164"/>
      <c r="F1" s="164"/>
      <c r="G1" s="164"/>
      <c r="H1" s="164"/>
      <c r="I1" s="164"/>
      <c r="J1" s="16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</row>
    <row r="2" spans="1:81" ht="15.75" customHeight="1" x14ac:dyDescent="0.25">
      <c r="A2" s="165" t="s">
        <v>75</v>
      </c>
      <c r="B2" s="165"/>
      <c r="C2" s="165"/>
      <c r="D2" s="165"/>
      <c r="E2" s="165"/>
      <c r="F2" s="165"/>
      <c r="G2" s="165"/>
      <c r="H2" s="165"/>
      <c r="I2" s="165"/>
      <c r="J2" s="165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</row>
    <row r="3" spans="1:81" ht="15.75" customHeight="1" x14ac:dyDescent="0.25">
      <c r="A3" s="165" t="s">
        <v>70</v>
      </c>
      <c r="B3" s="165"/>
      <c r="C3" s="165"/>
      <c r="D3" s="165"/>
      <c r="E3" s="165"/>
      <c r="F3" s="165"/>
      <c r="G3" s="165"/>
      <c r="H3" s="165"/>
      <c r="I3" s="165"/>
      <c r="J3" s="165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</row>
    <row r="4" spans="1:81" ht="15.75" x14ac:dyDescent="0.25">
      <c r="A4" s="168" t="s">
        <v>2</v>
      </c>
      <c r="B4" s="168"/>
      <c r="C4" s="168"/>
      <c r="D4" s="168"/>
      <c r="E4" s="168"/>
      <c r="F4" s="168"/>
      <c r="G4" s="168"/>
      <c r="H4" s="168"/>
      <c r="I4" s="168"/>
      <c r="J4" s="168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1" ht="15.75" x14ac:dyDescent="0.25">
      <c r="A5" s="166" t="s">
        <v>71</v>
      </c>
      <c r="B5" s="166"/>
      <c r="C5" s="166"/>
      <c r="D5" s="166"/>
      <c r="E5" s="166"/>
      <c r="F5" s="166"/>
      <c r="G5" s="166"/>
      <c r="H5" s="166"/>
      <c r="I5" s="166"/>
      <c r="J5" s="166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</row>
    <row r="6" spans="1:81" s="146" customFormat="1" ht="30.75" customHeight="1" x14ac:dyDescent="0.25">
      <c r="A6" s="167" t="s">
        <v>74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81" ht="30" customHeight="1" x14ac:dyDescent="0.25">
      <c r="A7" s="162" t="s">
        <v>4</v>
      </c>
      <c r="B7" s="160" t="s">
        <v>5</v>
      </c>
      <c r="C7" s="160" t="s">
        <v>8</v>
      </c>
      <c r="D7" s="160"/>
      <c r="E7" s="160" t="s">
        <v>9</v>
      </c>
      <c r="F7" s="160"/>
      <c r="G7" s="160" t="s">
        <v>10</v>
      </c>
      <c r="H7" s="160"/>
      <c r="I7" s="160" t="s">
        <v>11</v>
      </c>
      <c r="J7" s="160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</row>
    <row r="8" spans="1:81" x14ac:dyDescent="0.25">
      <c r="A8" s="162"/>
      <c r="B8" s="160"/>
      <c r="C8" s="46" t="s">
        <v>12</v>
      </c>
      <c r="D8" s="46" t="s">
        <v>13</v>
      </c>
      <c r="E8" s="46" t="s">
        <v>12</v>
      </c>
      <c r="F8" s="46" t="s">
        <v>13</v>
      </c>
      <c r="G8" s="46" t="s">
        <v>12</v>
      </c>
      <c r="H8" s="46" t="s">
        <v>13</v>
      </c>
      <c r="I8" s="46" t="s">
        <v>12</v>
      </c>
      <c r="J8" s="141" t="s">
        <v>13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81" s="45" customFormat="1" ht="15" customHeight="1" x14ac:dyDescent="0.25">
      <c r="A9" s="50">
        <v>1</v>
      </c>
      <c r="B9" s="142" t="s">
        <v>72</v>
      </c>
      <c r="C9" s="158"/>
      <c r="D9" s="158"/>
      <c r="E9" s="158"/>
      <c r="F9" s="158"/>
      <c r="G9" s="158"/>
      <c r="H9" s="158"/>
      <c r="I9" s="158"/>
      <c r="J9" s="158"/>
    </row>
    <row r="10" spans="1:81" ht="15" customHeight="1" x14ac:dyDescent="0.25">
      <c r="A10" s="149" t="s">
        <v>15</v>
      </c>
      <c r="B10" s="148" t="s">
        <v>16</v>
      </c>
      <c r="C10" s="95">
        <f t="shared" ref="C10:C31" si="0">C45+C80+C115+C150+C185+C220</f>
        <v>9382661.4000000004</v>
      </c>
      <c r="D10" s="95">
        <f t="shared" ref="D10:F10" si="1">D45+D80+D115+D150+D185+D220</f>
        <v>1189201772.7801378</v>
      </c>
      <c r="E10" s="95">
        <f t="shared" si="1"/>
        <v>5265903</v>
      </c>
      <c r="F10" s="95">
        <f t="shared" si="1"/>
        <v>834456475.73971009</v>
      </c>
      <c r="G10" s="59">
        <f>E10/C10*100</f>
        <v>56.123766759823603</v>
      </c>
      <c r="H10" s="59">
        <f>F10/D10*100</f>
        <v>70.169461132647186</v>
      </c>
      <c r="I10" s="95">
        <f t="shared" ref="I10:J10" si="2">I45+I80+I115+I150+I185+I220</f>
        <v>9890147</v>
      </c>
      <c r="J10" s="95">
        <f t="shared" si="2"/>
        <v>1790677989.01001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</row>
    <row r="11" spans="1:81" ht="15" customHeight="1" x14ac:dyDescent="0.25">
      <c r="A11" s="46" t="s">
        <v>17</v>
      </c>
      <c r="B11" s="48" t="s">
        <v>18</v>
      </c>
      <c r="C11" s="96">
        <f t="shared" si="0"/>
        <v>8802780.4000000004</v>
      </c>
      <c r="D11" s="96">
        <f t="shared" ref="D11:F11" si="3">D46+D81+D116+D151+D186+D221</f>
        <v>1006280833.5762894</v>
      </c>
      <c r="E11" s="96">
        <f t="shared" si="3"/>
        <v>5154347</v>
      </c>
      <c r="F11" s="96">
        <f t="shared" si="3"/>
        <v>607177561.45070004</v>
      </c>
      <c r="G11" s="58">
        <f>E11/C11*100</f>
        <v>58.553624716118101</v>
      </c>
      <c r="H11" s="58">
        <f>F11/D11*100</f>
        <v>60.338778320243932</v>
      </c>
      <c r="I11" s="96">
        <f t="shared" ref="I11:J11" si="4">I46+I81+I116+I151+I186+I221</f>
        <v>9624624</v>
      </c>
      <c r="J11" s="96">
        <f t="shared" si="4"/>
        <v>1413680456.1206501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</row>
    <row r="12" spans="1:81" ht="15" customHeight="1" x14ac:dyDescent="0.25">
      <c r="A12" s="46" t="s">
        <v>19</v>
      </c>
      <c r="B12" s="48" t="s">
        <v>20</v>
      </c>
      <c r="C12" s="96">
        <f t="shared" si="0"/>
        <v>408478</v>
      </c>
      <c r="D12" s="96">
        <f t="shared" ref="D12:F12" si="5">D47+D82+D117+D152+D187+D222</f>
        <v>60201822.837066062</v>
      </c>
      <c r="E12" s="96">
        <f t="shared" si="5"/>
        <v>3180</v>
      </c>
      <c r="F12" s="96">
        <f t="shared" si="5"/>
        <v>9509565.3260499984</v>
      </c>
      <c r="G12" s="58">
        <f t="shared" ref="G12:G31" si="6">E12/C12*100</f>
        <v>0.77849969888219195</v>
      </c>
      <c r="H12" s="58">
        <f t="shared" ref="H12:H31" si="7">F12/D12*100</f>
        <v>15.796141840733419</v>
      </c>
      <c r="I12" s="96">
        <f t="shared" ref="I12:J12" si="8">I47+I82+I117+I152+I187+I222</f>
        <v>26311</v>
      </c>
      <c r="J12" s="96">
        <f t="shared" si="8"/>
        <v>44898440.175250001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</row>
    <row r="13" spans="1:81" ht="15" customHeight="1" x14ac:dyDescent="0.25">
      <c r="A13" s="46" t="s">
        <v>21</v>
      </c>
      <c r="B13" s="48" t="s">
        <v>22</v>
      </c>
      <c r="C13" s="96">
        <f t="shared" si="0"/>
        <v>171403</v>
      </c>
      <c r="D13" s="96">
        <f t="shared" ref="D13:F13" si="9">D48+D83+D118+D153+D188+D223</f>
        <v>122719116.36678223</v>
      </c>
      <c r="E13" s="96">
        <f t="shared" si="9"/>
        <v>108376</v>
      </c>
      <c r="F13" s="96">
        <f t="shared" si="9"/>
        <v>217769348.96296</v>
      </c>
      <c r="G13" s="58">
        <f t="shared" si="6"/>
        <v>63.228764957439488</v>
      </c>
      <c r="H13" s="58">
        <f t="shared" si="7"/>
        <v>177.45348517022578</v>
      </c>
      <c r="I13" s="96">
        <f t="shared" ref="I13:J15" si="10">I48+I83+I118+I153+I188+I223</f>
        <v>239212</v>
      </c>
      <c r="J13" s="96">
        <f t="shared" si="10"/>
        <v>332099092.71411008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</row>
    <row r="14" spans="1:81" ht="30" x14ac:dyDescent="0.25">
      <c r="A14" s="54"/>
      <c r="B14" s="143" t="s">
        <v>23</v>
      </c>
      <c r="C14" s="151">
        <f t="shared" si="0"/>
        <v>0</v>
      </c>
      <c r="D14" s="151">
        <f t="shared" ref="D14:F14" si="11">D49+D84+D119+D154+D189+D224</f>
        <v>0</v>
      </c>
      <c r="E14" s="151">
        <f t="shared" si="11"/>
        <v>323</v>
      </c>
      <c r="F14" s="151">
        <f t="shared" si="11"/>
        <v>2281478.8053000006</v>
      </c>
      <c r="G14" s="58" t="e">
        <f t="shared" si="6"/>
        <v>#DIV/0!</v>
      </c>
      <c r="H14" s="58" t="e">
        <f t="shared" si="7"/>
        <v>#DIV/0!</v>
      </c>
      <c r="I14" s="151">
        <f t="shared" si="10"/>
        <v>1834</v>
      </c>
      <c r="J14" s="151">
        <f t="shared" si="10"/>
        <v>14547647.03888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</row>
    <row r="15" spans="1:81" ht="30" x14ac:dyDescent="0.25">
      <c r="A15" s="54"/>
      <c r="B15" s="143" t="s">
        <v>24</v>
      </c>
      <c r="C15" s="151">
        <f t="shared" si="0"/>
        <v>0</v>
      </c>
      <c r="D15" s="151">
        <f t="shared" ref="D15:F15" si="12">D50+D85+D120+D155+D190+D225</f>
        <v>0</v>
      </c>
      <c r="E15" s="151">
        <f t="shared" si="12"/>
        <v>1317647</v>
      </c>
      <c r="F15" s="151">
        <f t="shared" si="12"/>
        <v>107248258.02897502</v>
      </c>
      <c r="G15" s="58" t="e">
        <f t="shared" si="6"/>
        <v>#DIV/0!</v>
      </c>
      <c r="H15" s="58" t="e">
        <f t="shared" si="7"/>
        <v>#DIV/0!</v>
      </c>
      <c r="I15" s="151">
        <f t="shared" si="10"/>
        <v>4510372</v>
      </c>
      <c r="J15" s="151">
        <f t="shared" si="10"/>
        <v>490942338.15585506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</row>
    <row r="16" spans="1:81" ht="15" customHeight="1" x14ac:dyDescent="0.25">
      <c r="A16" s="149" t="s">
        <v>25</v>
      </c>
      <c r="B16" s="55" t="s">
        <v>26</v>
      </c>
      <c r="C16" s="95">
        <f t="shared" si="0"/>
        <v>1994395</v>
      </c>
      <c r="D16" s="95">
        <f t="shared" ref="D16:F16" si="13">D51+D86+D121+D156+D191+D226</f>
        <v>2491377522</v>
      </c>
      <c r="E16" s="95">
        <f t="shared" si="13"/>
        <v>726682</v>
      </c>
      <c r="F16" s="95">
        <f t="shared" si="13"/>
        <v>1711694348.6814799</v>
      </c>
      <c r="G16" s="59">
        <f t="shared" si="6"/>
        <v>36.436212485490586</v>
      </c>
      <c r="H16" s="59">
        <f t="shared" si="7"/>
        <v>68.704735977042347</v>
      </c>
      <c r="I16" s="95">
        <f t="shared" ref="I16:J16" si="14">I51+I86+I121+I156+I191+I226</f>
        <v>2057275</v>
      </c>
      <c r="J16" s="95">
        <f t="shared" si="14"/>
        <v>2898606387.40975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</row>
    <row r="17" spans="1:81" ht="15" customHeight="1" x14ac:dyDescent="0.25">
      <c r="A17" s="46" t="s">
        <v>27</v>
      </c>
      <c r="B17" s="48" t="s">
        <v>28</v>
      </c>
      <c r="C17" s="96">
        <f t="shared" si="0"/>
        <v>716006</v>
      </c>
      <c r="D17" s="96">
        <f t="shared" ref="D17:F17" si="15">D52+D87+D122+D157+D192+D227</f>
        <v>670776660</v>
      </c>
      <c r="E17" s="96">
        <f t="shared" si="15"/>
        <v>552566</v>
      </c>
      <c r="F17" s="96">
        <f t="shared" si="15"/>
        <v>521493988.51394004</v>
      </c>
      <c r="G17" s="58">
        <f t="shared" si="6"/>
        <v>77.173375642103565</v>
      </c>
      <c r="H17" s="58">
        <f t="shared" si="7"/>
        <v>77.744802348063217</v>
      </c>
      <c r="I17" s="96">
        <f t="shared" ref="I17:J17" si="16">I52+I87+I122+I157+I192+I227</f>
        <v>1719962</v>
      </c>
      <c r="J17" s="96">
        <f t="shared" si="16"/>
        <v>1045612840.9833899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</row>
    <row r="18" spans="1:81" ht="15" customHeight="1" x14ac:dyDescent="0.25">
      <c r="A18" s="46" t="s">
        <v>29</v>
      </c>
      <c r="B18" s="49" t="s">
        <v>30</v>
      </c>
      <c r="C18" s="96">
        <f t="shared" si="0"/>
        <v>690578</v>
      </c>
      <c r="D18" s="96">
        <f t="shared" ref="D18:F18" si="17">D53+D88+D123+D158+D193+D228</f>
        <v>1108767936</v>
      </c>
      <c r="E18" s="96">
        <f t="shared" si="17"/>
        <v>95998</v>
      </c>
      <c r="F18" s="96">
        <f t="shared" si="17"/>
        <v>631866711.2688601</v>
      </c>
      <c r="G18" s="58">
        <f t="shared" si="6"/>
        <v>13.901108926145925</v>
      </c>
      <c r="H18" s="58">
        <f t="shared" si="7"/>
        <v>56.988183979091914</v>
      </c>
      <c r="I18" s="96">
        <f t="shared" ref="I18:J18" si="18">I53+I88+I123+I158+I193+I228</f>
        <v>240694</v>
      </c>
      <c r="J18" s="96">
        <f t="shared" si="18"/>
        <v>1089302652.4662499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</row>
    <row r="19" spans="1:81" ht="15" customHeight="1" x14ac:dyDescent="0.25">
      <c r="A19" s="46" t="s">
        <v>31</v>
      </c>
      <c r="B19" s="49" t="s">
        <v>32</v>
      </c>
      <c r="C19" s="96">
        <f t="shared" si="0"/>
        <v>205770</v>
      </c>
      <c r="D19" s="96">
        <f t="shared" ref="D19:F19" si="19">D54+D89+D124+D159+D194+D229</f>
        <v>432465234</v>
      </c>
      <c r="E19" s="96">
        <f t="shared" si="19"/>
        <v>51239</v>
      </c>
      <c r="F19" s="96">
        <f t="shared" si="19"/>
        <v>480664224.47284997</v>
      </c>
      <c r="G19" s="58">
        <f t="shared" si="6"/>
        <v>24.901103173446081</v>
      </c>
      <c r="H19" s="58">
        <f t="shared" si="7"/>
        <v>111.14517114521394</v>
      </c>
      <c r="I19" s="96">
        <f t="shared" ref="I19:J19" si="20">I54+I89+I124+I159+I194+I229</f>
        <v>56068</v>
      </c>
      <c r="J19" s="96">
        <f t="shared" si="20"/>
        <v>642555732.7525202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</row>
    <row r="20" spans="1:81" ht="15" customHeight="1" x14ac:dyDescent="0.25">
      <c r="A20" s="46" t="s">
        <v>33</v>
      </c>
      <c r="B20" s="49" t="s">
        <v>34</v>
      </c>
      <c r="C20" s="96">
        <f t="shared" si="0"/>
        <v>382041</v>
      </c>
      <c r="D20" s="96">
        <f t="shared" ref="D20:F20" si="21">D55+D90+D125+D160+D195+D230</f>
        <v>279367692</v>
      </c>
      <c r="E20" s="96">
        <f t="shared" si="21"/>
        <v>26879</v>
      </c>
      <c r="F20" s="96">
        <f t="shared" si="21"/>
        <v>77669424.425830036</v>
      </c>
      <c r="G20" s="58">
        <f t="shared" si="6"/>
        <v>7.0356323012451538</v>
      </c>
      <c r="H20" s="58">
        <f t="shared" si="7"/>
        <v>27.801863511772879</v>
      </c>
      <c r="I20" s="96">
        <f t="shared" ref="I20:J21" si="22">I55+I90+I125+I160+I195+I230</f>
        <v>40551</v>
      </c>
      <c r="J20" s="96">
        <f t="shared" si="22"/>
        <v>121135161.20759001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</row>
    <row r="21" spans="1:81" ht="18.75" customHeight="1" x14ac:dyDescent="0.25">
      <c r="A21" s="54"/>
      <c r="B21" s="144" t="s">
        <v>35</v>
      </c>
      <c r="C21" s="151">
        <f t="shared" si="0"/>
        <v>0</v>
      </c>
      <c r="D21" s="151">
        <f t="shared" ref="D21:F21" si="23">D56+D91+D126+D161+D196+D231</f>
        <v>0</v>
      </c>
      <c r="E21" s="151">
        <f t="shared" si="23"/>
        <v>188</v>
      </c>
      <c r="F21" s="151">
        <f t="shared" si="23"/>
        <v>1082488.875</v>
      </c>
      <c r="G21" s="58" t="e">
        <f t="shared" si="6"/>
        <v>#DIV/0!</v>
      </c>
      <c r="H21" s="58" t="e">
        <f t="shared" si="7"/>
        <v>#DIV/0!</v>
      </c>
      <c r="I21" s="151">
        <f t="shared" si="22"/>
        <v>326</v>
      </c>
      <c r="J21" s="151">
        <f t="shared" si="22"/>
        <v>2595600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</row>
    <row r="22" spans="1:81" ht="15" customHeight="1" x14ac:dyDescent="0.25">
      <c r="A22" s="46" t="s">
        <v>36</v>
      </c>
      <c r="B22" s="48" t="s">
        <v>37</v>
      </c>
      <c r="C22" s="96">
        <f t="shared" si="0"/>
        <v>104537</v>
      </c>
      <c r="D22" s="96">
        <f t="shared" ref="D22:F22" si="24">D57+D92+D127+D162+D197+D232</f>
        <v>147113427</v>
      </c>
      <c r="E22" s="96">
        <f t="shared" si="24"/>
        <v>863</v>
      </c>
      <c r="F22" s="96">
        <f t="shared" si="24"/>
        <v>184599044.39658999</v>
      </c>
      <c r="G22" s="58">
        <f t="shared" si="6"/>
        <v>0.82554502233658889</v>
      </c>
      <c r="H22" s="58">
        <f t="shared" si="7"/>
        <v>125.48075873223318</v>
      </c>
      <c r="I22" s="96">
        <f t="shared" ref="I22:J22" si="25">I57+I92+I127+I162+I197+I232</f>
        <v>593</v>
      </c>
      <c r="J22" s="96">
        <f t="shared" si="25"/>
        <v>47448813.162909999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</row>
    <row r="23" spans="1:81" ht="15" customHeight="1" x14ac:dyDescent="0.25">
      <c r="A23" s="46" t="s">
        <v>38</v>
      </c>
      <c r="B23" s="48" t="s">
        <v>39</v>
      </c>
      <c r="C23" s="96">
        <f t="shared" si="0"/>
        <v>261288</v>
      </c>
      <c r="D23" s="96">
        <f t="shared" ref="D23:F23" si="26">D58+D93+D128+D163+D198+D233</f>
        <v>53448999</v>
      </c>
      <c r="E23" s="96">
        <f t="shared" si="26"/>
        <v>48446</v>
      </c>
      <c r="F23" s="96">
        <f t="shared" si="26"/>
        <v>9651491.7506200001</v>
      </c>
      <c r="G23" s="58">
        <f t="shared" si="6"/>
        <v>18.541226539297632</v>
      </c>
      <c r="H23" s="58">
        <f t="shared" si="7"/>
        <v>18.057385416366731</v>
      </c>
      <c r="I23" s="96">
        <f t="shared" ref="I23:J23" si="27">I58+I93+I128+I163+I198+I233</f>
        <v>177896</v>
      </c>
      <c r="J23" s="96">
        <f t="shared" si="27"/>
        <v>58609826.705109999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</row>
    <row r="24" spans="1:81" ht="15" customHeight="1" x14ac:dyDescent="0.25">
      <c r="A24" s="46" t="s">
        <v>40</v>
      </c>
      <c r="B24" s="48" t="s">
        <v>41</v>
      </c>
      <c r="C24" s="96">
        <f t="shared" si="0"/>
        <v>462305</v>
      </c>
      <c r="D24" s="96">
        <f t="shared" ref="D24:F24" si="28">D59+D94+D129+D164+D199+D234</f>
        <v>542241186</v>
      </c>
      <c r="E24" s="96">
        <f t="shared" si="28"/>
        <v>214726</v>
      </c>
      <c r="F24" s="96">
        <f t="shared" si="28"/>
        <v>176159069.77228999</v>
      </c>
      <c r="G24" s="58">
        <f t="shared" si="6"/>
        <v>46.446826229437278</v>
      </c>
      <c r="H24" s="58">
        <f t="shared" si="7"/>
        <v>32.487216817995453</v>
      </c>
      <c r="I24" s="96">
        <f t="shared" ref="I24:J24" si="29">I59+I94+I129+I164+I199+I234</f>
        <v>1106228</v>
      </c>
      <c r="J24" s="96">
        <f t="shared" si="29"/>
        <v>1220973104.3756499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</row>
    <row r="25" spans="1:81" ht="15" customHeight="1" x14ac:dyDescent="0.25">
      <c r="A25" s="46" t="s">
        <v>42</v>
      </c>
      <c r="B25" s="48" t="s">
        <v>43</v>
      </c>
      <c r="C25" s="96">
        <f t="shared" si="0"/>
        <v>112904</v>
      </c>
      <c r="D25" s="96">
        <f t="shared" ref="D25:F25" si="30">D60+D95+D130+D165+D200+D235</f>
        <v>18944150</v>
      </c>
      <c r="E25" s="96">
        <f t="shared" si="30"/>
        <v>640</v>
      </c>
      <c r="F25" s="96">
        <f t="shared" si="30"/>
        <v>9692705.049589999</v>
      </c>
      <c r="G25" s="58">
        <f t="shared" si="6"/>
        <v>0.56685325586338831</v>
      </c>
      <c r="H25" s="58">
        <f t="shared" si="7"/>
        <v>51.164634198895165</v>
      </c>
      <c r="I25" s="96">
        <f t="shared" ref="I25:J25" si="31">I60+I95+I130+I165+I200+I235</f>
        <v>1559</v>
      </c>
      <c r="J25" s="96">
        <f t="shared" si="31"/>
        <v>62543213.155039988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</row>
    <row r="26" spans="1:81" ht="15" customHeight="1" x14ac:dyDescent="0.25">
      <c r="A26" s="46" t="s">
        <v>44</v>
      </c>
      <c r="B26" s="48" t="s">
        <v>45</v>
      </c>
      <c r="C26" s="96">
        <f t="shared" si="0"/>
        <v>132063</v>
      </c>
      <c r="D26" s="96">
        <f t="shared" ref="D26:F26" si="32">D61+D96+D131+D166+D201+D236</f>
        <v>55604300</v>
      </c>
      <c r="E26" s="96">
        <f t="shared" si="32"/>
        <v>439</v>
      </c>
      <c r="F26" s="96">
        <f t="shared" si="32"/>
        <v>499921.37712000002</v>
      </c>
      <c r="G26" s="58">
        <f t="shared" si="6"/>
        <v>0.33241710395795948</v>
      </c>
      <c r="H26" s="58">
        <f t="shared" si="7"/>
        <v>0.89906963511814741</v>
      </c>
      <c r="I26" s="96">
        <f t="shared" ref="I26:J26" si="33">I61+I96+I131+I166+I201+I236</f>
        <v>370</v>
      </c>
      <c r="J26" s="96">
        <f t="shared" si="33"/>
        <v>1855449.1101999998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</row>
    <row r="27" spans="1:81" ht="15" customHeight="1" x14ac:dyDescent="0.25">
      <c r="A27" s="46" t="s">
        <v>46</v>
      </c>
      <c r="B27" s="48" t="s">
        <v>47</v>
      </c>
      <c r="C27" s="96">
        <f t="shared" si="0"/>
        <v>744820</v>
      </c>
      <c r="D27" s="96">
        <f t="shared" ref="D27:F27" si="34">D62+D97+D132+D167+D202+D237</f>
        <v>112867093.40000001</v>
      </c>
      <c r="E27" s="96">
        <f t="shared" si="34"/>
        <v>1150469</v>
      </c>
      <c r="F27" s="96">
        <f t="shared" si="34"/>
        <v>153990825.52472997</v>
      </c>
      <c r="G27" s="58">
        <f t="shared" si="6"/>
        <v>154.46268897183214</v>
      </c>
      <c r="H27" s="58">
        <f t="shared" si="7"/>
        <v>136.4355374856583</v>
      </c>
      <c r="I27" s="96">
        <f t="shared" ref="I27:J28" si="35">I62+I97+I132+I167+I202+I237</f>
        <v>2295317</v>
      </c>
      <c r="J27" s="96">
        <f t="shared" si="35"/>
        <v>153902708.32359001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</row>
    <row r="28" spans="1:81" ht="30" x14ac:dyDescent="0.25">
      <c r="A28" s="54"/>
      <c r="B28" s="145" t="s">
        <v>48</v>
      </c>
      <c r="C28" s="151">
        <f t="shared" si="0"/>
        <v>0</v>
      </c>
      <c r="D28" s="151">
        <f t="shared" ref="D28:F28" si="36">D63+D98+D133+D168+D203+D238</f>
        <v>0</v>
      </c>
      <c r="E28" s="151">
        <f t="shared" si="36"/>
        <v>262</v>
      </c>
      <c r="F28" s="151">
        <f t="shared" si="36"/>
        <v>41429.9804</v>
      </c>
      <c r="G28" s="58" t="e">
        <f t="shared" si="6"/>
        <v>#DIV/0!</v>
      </c>
      <c r="H28" s="58" t="e">
        <f t="shared" si="7"/>
        <v>#DIV/0!</v>
      </c>
      <c r="I28" s="151">
        <f t="shared" si="35"/>
        <v>1068</v>
      </c>
      <c r="J28" s="151">
        <f t="shared" si="35"/>
        <v>13686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</row>
    <row r="29" spans="1:81" ht="30" x14ac:dyDescent="0.25">
      <c r="A29" s="149">
        <v>2</v>
      </c>
      <c r="B29" s="148" t="s">
        <v>49</v>
      </c>
      <c r="C29" s="95">
        <f t="shared" si="0"/>
        <v>13194973.4</v>
      </c>
      <c r="D29" s="95">
        <f t="shared" ref="D29:F29" si="37">D64+D99+D134+D169+D204+D239</f>
        <v>4610798450.1801376</v>
      </c>
      <c r="E29" s="95">
        <f t="shared" si="37"/>
        <v>7408168</v>
      </c>
      <c r="F29" s="95">
        <f t="shared" si="37"/>
        <v>3080743882.2921295</v>
      </c>
      <c r="G29" s="59">
        <f t="shared" si="6"/>
        <v>56.143864602258311</v>
      </c>
      <c r="H29" s="59">
        <f t="shared" si="7"/>
        <v>66.815843624042358</v>
      </c>
      <c r="I29" s="95">
        <f t="shared" ref="I29:J29" si="38">I64+I99+I134+I169+I204+I239</f>
        <v>15529385</v>
      </c>
      <c r="J29" s="95">
        <f t="shared" si="38"/>
        <v>6234617491.2522602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</row>
    <row r="30" spans="1:81" ht="15" customHeight="1" x14ac:dyDescent="0.25">
      <c r="A30" s="46">
        <v>3</v>
      </c>
      <c r="B30" s="51" t="s">
        <v>50</v>
      </c>
      <c r="C30" s="96">
        <f t="shared" si="0"/>
        <v>1877855</v>
      </c>
      <c r="D30" s="96">
        <f t="shared" ref="D30:F31" si="39">D65+D99+D134+D169+D204+D239</f>
        <v>2450367758.0822597</v>
      </c>
      <c r="E30" s="96">
        <f t="shared" si="39"/>
        <v>6404753</v>
      </c>
      <c r="F30" s="96">
        <f t="shared" si="39"/>
        <v>2039139762.94206</v>
      </c>
      <c r="G30" s="58">
        <f t="shared" si="6"/>
        <v>341.06749456161418</v>
      </c>
      <c r="H30" s="58">
        <f t="shared" si="7"/>
        <v>83.217702984223052</v>
      </c>
      <c r="I30" s="96">
        <f t="shared" ref="I30:J31" si="40">I65+I99+I134+I169+I204+I239</f>
        <v>13369424</v>
      </c>
      <c r="J30" s="96">
        <f t="shared" si="40"/>
        <v>3735362919.8077002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</row>
    <row r="31" spans="1:81" ht="15" customHeight="1" x14ac:dyDescent="0.25">
      <c r="A31" s="46"/>
      <c r="B31" s="147" t="s">
        <v>51</v>
      </c>
      <c r="C31" s="96">
        <f t="shared" si="0"/>
        <v>0</v>
      </c>
      <c r="D31" s="96">
        <f t="shared" si="39"/>
        <v>216669210.25</v>
      </c>
      <c r="E31" s="96">
        <f t="shared" si="39"/>
        <v>2807551</v>
      </c>
      <c r="F31" s="96">
        <f t="shared" si="39"/>
        <v>255253830.74801487</v>
      </c>
      <c r="G31" s="58" t="e">
        <f t="shared" si="6"/>
        <v>#DIV/0!</v>
      </c>
      <c r="H31" s="58">
        <f t="shared" si="7"/>
        <v>117.80807732372065</v>
      </c>
      <c r="I31" s="96">
        <f t="shared" si="40"/>
        <v>5904396</v>
      </c>
      <c r="J31" s="96">
        <f t="shared" si="40"/>
        <v>527755740.8521955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</row>
    <row r="32" spans="1:81" s="45" customFormat="1" ht="15" customHeight="1" x14ac:dyDescent="0.25">
      <c r="A32" s="50">
        <v>4</v>
      </c>
      <c r="B32" s="142" t="s">
        <v>73</v>
      </c>
      <c r="C32" s="158"/>
      <c r="D32" s="158"/>
      <c r="E32" s="158"/>
      <c r="F32" s="158"/>
      <c r="G32" s="158"/>
      <c r="H32" s="158"/>
      <c r="I32" s="158"/>
      <c r="J32" s="158"/>
    </row>
    <row r="33" spans="1:81" ht="15" customHeight="1" x14ac:dyDescent="0.25">
      <c r="A33" s="46" t="s">
        <v>53</v>
      </c>
      <c r="B33" s="49" t="s">
        <v>54</v>
      </c>
      <c r="C33" s="96">
        <f t="shared" ref="C33:F39" si="41">C68+C103+C138+C173+C208+C243</f>
        <v>45052</v>
      </c>
      <c r="D33" s="96">
        <f t="shared" si="41"/>
        <v>12444311</v>
      </c>
      <c r="E33" s="96">
        <f t="shared" si="41"/>
        <v>14456</v>
      </c>
      <c r="F33" s="96">
        <f t="shared" si="41"/>
        <v>157487801.84702</v>
      </c>
      <c r="G33" s="58">
        <f t="shared" ref="G33" si="42">E33/C33*100</f>
        <v>32.087365710734261</v>
      </c>
      <c r="H33" s="58">
        <f t="shared" ref="H33" si="43">F33/D33*100</f>
        <v>1265.5405497903421</v>
      </c>
      <c r="I33" s="96">
        <f t="shared" ref="I33:J39" si="44">I68+I103+I138+I173+I208+I243</f>
        <v>10413</v>
      </c>
      <c r="J33" s="96">
        <f t="shared" si="44"/>
        <v>42733540.138609998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</row>
    <row r="34" spans="1:81" ht="15" customHeight="1" x14ac:dyDescent="0.25">
      <c r="A34" s="46" t="s">
        <v>55</v>
      </c>
      <c r="B34" s="49" t="s">
        <v>39</v>
      </c>
      <c r="C34" s="96">
        <f t="shared" si="41"/>
        <v>18332</v>
      </c>
      <c r="D34" s="96">
        <f t="shared" si="41"/>
        <v>23120027</v>
      </c>
      <c r="E34" s="96">
        <f t="shared" si="41"/>
        <v>5882</v>
      </c>
      <c r="F34" s="96">
        <f t="shared" si="41"/>
        <v>7394342.2369400002</v>
      </c>
      <c r="G34" s="58">
        <f t="shared" ref="G34:G39" si="45">E34/C34*100</f>
        <v>32.085969888719177</v>
      </c>
      <c r="H34" s="58">
        <f t="shared" ref="H34:H39" si="46">F34/D34*100</f>
        <v>31.982411772010476</v>
      </c>
      <c r="I34" s="96">
        <f t="shared" si="44"/>
        <v>14289</v>
      </c>
      <c r="J34" s="96">
        <f t="shared" si="44"/>
        <v>28157288.942450002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</row>
    <row r="35" spans="1:81" ht="15" customHeight="1" x14ac:dyDescent="0.25">
      <c r="A35" s="46" t="s">
        <v>56</v>
      </c>
      <c r="B35" s="49" t="s">
        <v>57</v>
      </c>
      <c r="C35" s="96">
        <f t="shared" si="41"/>
        <v>475976</v>
      </c>
      <c r="D35" s="96">
        <f t="shared" si="41"/>
        <v>1429507423</v>
      </c>
      <c r="E35" s="96">
        <f t="shared" si="41"/>
        <v>170133</v>
      </c>
      <c r="F35" s="96">
        <f t="shared" si="41"/>
        <v>503385858.93037003</v>
      </c>
      <c r="G35" s="58">
        <f t="shared" si="45"/>
        <v>35.744029110711466</v>
      </c>
      <c r="H35" s="58">
        <f t="shared" si="46"/>
        <v>35.213938090223543</v>
      </c>
      <c r="I35" s="96">
        <f t="shared" si="44"/>
        <v>608315</v>
      </c>
      <c r="J35" s="96">
        <f t="shared" si="44"/>
        <v>2269147979.9840899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</row>
    <row r="36" spans="1:81" ht="15" customHeight="1" x14ac:dyDescent="0.25">
      <c r="A36" s="46" t="s">
        <v>58</v>
      </c>
      <c r="B36" s="49" t="s">
        <v>59</v>
      </c>
      <c r="C36" s="96">
        <f t="shared" si="41"/>
        <v>3938949</v>
      </c>
      <c r="D36" s="96">
        <f t="shared" si="41"/>
        <v>755868282</v>
      </c>
      <c r="E36" s="96">
        <f t="shared" si="41"/>
        <v>650281</v>
      </c>
      <c r="F36" s="96">
        <f t="shared" si="41"/>
        <v>320711692.43686998</v>
      </c>
      <c r="G36" s="58">
        <f t="shared" si="45"/>
        <v>16.508997704717679</v>
      </c>
      <c r="H36" s="58">
        <f t="shared" si="46"/>
        <v>42.429574050690221</v>
      </c>
      <c r="I36" s="96">
        <f t="shared" si="44"/>
        <v>6164804</v>
      </c>
      <c r="J36" s="96">
        <f t="shared" si="44"/>
        <v>912148180.88101017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</row>
    <row r="37" spans="1:81" ht="15" customHeight="1" x14ac:dyDescent="0.25">
      <c r="A37" s="46" t="s">
        <v>60</v>
      </c>
      <c r="B37" s="49" t="s">
        <v>47</v>
      </c>
      <c r="C37" s="96">
        <f t="shared" si="41"/>
        <v>14319098</v>
      </c>
      <c r="D37" s="96">
        <f t="shared" si="41"/>
        <v>11280029613.216591</v>
      </c>
      <c r="E37" s="96">
        <f t="shared" si="41"/>
        <v>19972903</v>
      </c>
      <c r="F37" s="96">
        <f t="shared" si="41"/>
        <v>13329653204.719995</v>
      </c>
      <c r="G37" s="58">
        <f t="shared" si="45"/>
        <v>139.48436556548464</v>
      </c>
      <c r="H37" s="58">
        <f t="shared" si="46"/>
        <v>118.17037420807743</v>
      </c>
      <c r="I37" s="96">
        <f t="shared" si="44"/>
        <v>27615887</v>
      </c>
      <c r="J37" s="96">
        <f t="shared" si="44"/>
        <v>16124689594.618458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</row>
    <row r="38" spans="1:81" ht="30" x14ac:dyDescent="0.25">
      <c r="A38" s="149">
        <v>5</v>
      </c>
      <c r="B38" s="150" t="s">
        <v>61</v>
      </c>
      <c r="C38" s="95">
        <f>C73+C108+C143+C178+C213+C248</f>
        <v>18797407</v>
      </c>
      <c r="D38" s="95">
        <f t="shared" si="41"/>
        <v>13500969656.216591</v>
      </c>
      <c r="E38" s="95">
        <f t="shared" si="41"/>
        <v>20813655</v>
      </c>
      <c r="F38" s="95">
        <f t="shared" si="41"/>
        <v>14318632900.1712</v>
      </c>
      <c r="G38" s="59">
        <f t="shared" si="45"/>
        <v>110.7262028214849</v>
      </c>
      <c r="H38" s="59">
        <f t="shared" si="46"/>
        <v>106.05632976575214</v>
      </c>
      <c r="I38" s="95">
        <f t="shared" si="44"/>
        <v>34413708</v>
      </c>
      <c r="J38" s="95">
        <f t="shared" si="44"/>
        <v>19376876584.564621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</row>
    <row r="39" spans="1:81" s="45" customFormat="1" ht="15" customHeight="1" x14ac:dyDescent="0.25">
      <c r="A39" s="149"/>
      <c r="B39" s="152" t="s">
        <v>62</v>
      </c>
      <c r="C39" s="95">
        <f>C74+C109+C144+C179+C214+C249</f>
        <v>31992380.399999999</v>
      </c>
      <c r="D39" s="95">
        <f t="shared" si="41"/>
        <v>18111768106.396725</v>
      </c>
      <c r="E39" s="95">
        <f t="shared" si="41"/>
        <v>28221823</v>
      </c>
      <c r="F39" s="95">
        <f t="shared" si="41"/>
        <v>17399376782.463329</v>
      </c>
      <c r="G39" s="59">
        <f t="shared" si="45"/>
        <v>88.21420177912114</v>
      </c>
      <c r="H39" s="59">
        <f t="shared" si="46"/>
        <v>96.066693656033536</v>
      </c>
      <c r="I39" s="95">
        <f t="shared" si="44"/>
        <v>49943093</v>
      </c>
      <c r="J39" s="95">
        <f t="shared" si="44"/>
        <v>25611494075.816879</v>
      </c>
    </row>
    <row r="40" spans="1:81" s="45" customFormat="1" ht="15" customHeight="1" x14ac:dyDescent="0.25">
      <c r="A40" s="162"/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81" x14ac:dyDescent="0.25">
      <c r="A41" s="159" t="s">
        <v>68</v>
      </c>
      <c r="B41" s="159"/>
      <c r="C41" s="159"/>
      <c r="D41" s="159"/>
      <c r="E41" s="159"/>
      <c r="F41" s="159"/>
      <c r="G41" s="159"/>
      <c r="H41" s="159"/>
      <c r="I41" s="159"/>
      <c r="J41" s="159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</row>
    <row r="42" spans="1:81" ht="34.5" customHeight="1" x14ac:dyDescent="0.25">
      <c r="A42" s="162"/>
      <c r="B42" s="160" t="s">
        <v>5</v>
      </c>
      <c r="C42" s="160" t="s">
        <v>8</v>
      </c>
      <c r="D42" s="160"/>
      <c r="E42" s="160" t="s">
        <v>9</v>
      </c>
      <c r="F42" s="160"/>
      <c r="G42" s="160" t="s">
        <v>10</v>
      </c>
      <c r="H42" s="160"/>
      <c r="I42" s="160" t="s">
        <v>11</v>
      </c>
      <c r="J42" s="160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</row>
    <row r="43" spans="1:81" x14ac:dyDescent="0.25">
      <c r="A43" s="162"/>
      <c r="B43" s="160"/>
      <c r="C43" s="46" t="s">
        <v>12</v>
      </c>
      <c r="D43" s="46" t="s">
        <v>13</v>
      </c>
      <c r="E43" s="46" t="s">
        <v>12</v>
      </c>
      <c r="F43" s="46" t="s">
        <v>13</v>
      </c>
      <c r="G43" s="46" t="s">
        <v>12</v>
      </c>
      <c r="H43" s="46" t="s">
        <v>13</v>
      </c>
      <c r="I43" s="46" t="s">
        <v>12</v>
      </c>
      <c r="J43" s="141" t="s">
        <v>13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</row>
    <row r="44" spans="1:81" x14ac:dyDescent="0.25">
      <c r="A44" s="50">
        <v>1</v>
      </c>
      <c r="B44" s="142" t="s">
        <v>72</v>
      </c>
      <c r="C44" s="158"/>
      <c r="D44" s="158"/>
      <c r="E44" s="158"/>
      <c r="F44" s="158"/>
      <c r="G44" s="158"/>
      <c r="H44" s="158"/>
      <c r="I44" s="158"/>
      <c r="J44" s="158"/>
    </row>
    <row r="45" spans="1:81" x14ac:dyDescent="0.25">
      <c r="A45" s="149" t="s">
        <v>15</v>
      </c>
      <c r="B45" s="148" t="s">
        <v>16</v>
      </c>
      <c r="C45" s="95">
        <f>SUM(BoB:Union!C12)</f>
        <v>4454161.4000000004</v>
      </c>
      <c r="D45" s="95">
        <f>SUM(BoB:Union!D12)</f>
        <v>516724208.09787774</v>
      </c>
      <c r="E45" s="95">
        <f>SUM(BoB:Union!E12)</f>
        <v>1773637</v>
      </c>
      <c r="F45" s="95">
        <f>SUM(BoB:Union!F12)</f>
        <v>323363911.28960001</v>
      </c>
      <c r="G45" s="59">
        <f t="shared" ref="G45:G66" si="47">E45/C45*100</f>
        <v>39.819773930958135</v>
      </c>
      <c r="H45" s="59">
        <f t="shared" ref="H45:H66" si="48">F45/D45*100</f>
        <v>62.5795939539857</v>
      </c>
      <c r="I45" s="95">
        <f>SUM(BoB:Union!I12)</f>
        <v>4149395</v>
      </c>
      <c r="J45" s="95">
        <f>SUM(BoB:Union!J12)</f>
        <v>775785143.00172997</v>
      </c>
    </row>
    <row r="46" spans="1:81" x14ac:dyDescent="0.25">
      <c r="A46" s="46" t="s">
        <v>17</v>
      </c>
      <c r="B46" s="48" t="s">
        <v>18</v>
      </c>
      <c r="C46" s="96">
        <f>SUM(BoB:Union!C13)</f>
        <v>4146561.4</v>
      </c>
      <c r="D46" s="96">
        <f>SUM(BoB:Union!D13)</f>
        <v>422928497.66794443</v>
      </c>
      <c r="E46" s="96">
        <f>SUM(BoB:Union!E13)</f>
        <v>1704906</v>
      </c>
      <c r="F46" s="96">
        <f>SUM(BoB:Union!F13)</f>
        <v>207420163.20629001</v>
      </c>
      <c r="G46" s="59">
        <f t="shared" si="47"/>
        <v>41.11614023127693</v>
      </c>
      <c r="H46" s="59">
        <f t="shared" si="48"/>
        <v>49.043789754064441</v>
      </c>
      <c r="I46" s="96">
        <f>SUM(BoB:Union!I13)</f>
        <v>3961166</v>
      </c>
      <c r="J46" s="96">
        <f>SUM(BoB:Union!J13)</f>
        <v>574255239.53593004</v>
      </c>
    </row>
    <row r="47" spans="1:81" x14ac:dyDescent="0.25">
      <c r="A47" s="46" t="s">
        <v>19</v>
      </c>
      <c r="B47" s="48" t="s">
        <v>20</v>
      </c>
      <c r="C47" s="96">
        <f>SUM(BoB:Union!C14)</f>
        <v>209186</v>
      </c>
      <c r="D47" s="96">
        <f>SUM(BoB:Union!D14)</f>
        <v>33306695.689859804</v>
      </c>
      <c r="E47" s="96">
        <f>SUM(BoB:Union!E14)</f>
        <v>819</v>
      </c>
      <c r="F47" s="96">
        <f>SUM(BoB:Union!F14)</f>
        <v>1993366.0703499999</v>
      </c>
      <c r="G47" s="59">
        <f t="shared" si="47"/>
        <v>0.39151759677989917</v>
      </c>
      <c r="H47" s="59">
        <f t="shared" si="48"/>
        <v>5.9848809047631786</v>
      </c>
      <c r="I47" s="96">
        <f>SUM(BoB:Union!I14)</f>
        <v>17802</v>
      </c>
      <c r="J47" s="96">
        <f>SUM(BoB:Union!J14)</f>
        <v>14859627.452920003</v>
      </c>
    </row>
    <row r="48" spans="1:81" x14ac:dyDescent="0.25">
      <c r="A48" s="46" t="s">
        <v>21</v>
      </c>
      <c r="B48" s="48" t="s">
        <v>22</v>
      </c>
      <c r="C48" s="96">
        <f>SUM(BoB:Union!C15)</f>
        <v>98414</v>
      </c>
      <c r="D48" s="96">
        <f>SUM(BoB:Union!D15)</f>
        <v>60489014.740073554</v>
      </c>
      <c r="E48" s="96">
        <f>SUM(BoB:Union!E15)</f>
        <v>67912</v>
      </c>
      <c r="F48" s="96">
        <f>SUM(BoB:Union!F15)</f>
        <v>113950382.01296002</v>
      </c>
      <c r="G48" s="59">
        <f t="shared" si="47"/>
        <v>69.006442172861583</v>
      </c>
      <c r="H48" s="59">
        <f t="shared" si="48"/>
        <v>188.38194423006311</v>
      </c>
      <c r="I48" s="96">
        <f>SUM(BoB:Union!I15)</f>
        <v>170427</v>
      </c>
      <c r="J48" s="96">
        <f>SUM(BoB:Union!J15)</f>
        <v>186670276.01288003</v>
      </c>
    </row>
    <row r="49" spans="1:10" ht="30" x14ac:dyDescent="0.25">
      <c r="A49" s="54"/>
      <c r="B49" s="143" t="s">
        <v>23</v>
      </c>
      <c r="C49" s="151">
        <f>SUM(BoB:Union!C16)</f>
        <v>0</v>
      </c>
      <c r="D49" s="151">
        <f>SUM(BoB:Union!D16)</f>
        <v>0</v>
      </c>
      <c r="E49" s="151">
        <f>SUM(BoB:Union!E16)</f>
        <v>312</v>
      </c>
      <c r="F49" s="151">
        <f>SUM(BoB:Union!F16)</f>
        <v>2273195.2125600004</v>
      </c>
      <c r="G49" s="59" t="e">
        <f t="shared" si="47"/>
        <v>#DIV/0!</v>
      </c>
      <c r="H49" s="59" t="e">
        <f t="shared" si="48"/>
        <v>#DIV/0!</v>
      </c>
      <c r="I49" s="151">
        <f>SUM(BoB:Union!I16)</f>
        <v>1804</v>
      </c>
      <c r="J49" s="151">
        <f>SUM(BoB:Union!J16)</f>
        <v>14504654.01498</v>
      </c>
    </row>
    <row r="50" spans="1:10" ht="30" x14ac:dyDescent="0.25">
      <c r="A50" s="54"/>
      <c r="B50" s="143" t="s">
        <v>24</v>
      </c>
      <c r="C50" s="151">
        <f>SUM(BoB:Union!C17)</f>
        <v>0</v>
      </c>
      <c r="D50" s="151">
        <f>SUM(BoB:Union!D17)</f>
        <v>0</v>
      </c>
      <c r="E50" s="151">
        <f>SUM(BoB:Union!E17)</f>
        <v>607155</v>
      </c>
      <c r="F50" s="151">
        <f>SUM(BoB:Union!F17)</f>
        <v>44618696.899725005</v>
      </c>
      <c r="G50" s="59" t="e">
        <f t="shared" si="47"/>
        <v>#DIV/0!</v>
      </c>
      <c r="H50" s="59" t="e">
        <f t="shared" si="48"/>
        <v>#DIV/0!</v>
      </c>
      <c r="I50" s="151">
        <f>SUM(BoB:Union!I17)</f>
        <v>3168254</v>
      </c>
      <c r="J50" s="151">
        <f>SUM(BoB:Union!J17)</f>
        <v>336687658.7440924</v>
      </c>
    </row>
    <row r="51" spans="1:10" x14ac:dyDescent="0.25">
      <c r="A51" s="149" t="s">
        <v>25</v>
      </c>
      <c r="B51" s="55" t="s">
        <v>26</v>
      </c>
      <c r="C51" s="95">
        <f>SUM(BoB:Union!C18)</f>
        <v>1105402</v>
      </c>
      <c r="D51" s="95">
        <f>SUM(BoB:Union!D18)</f>
        <v>1416095417</v>
      </c>
      <c r="E51" s="95">
        <f>SUM(BoB:Union!E18)</f>
        <v>284149</v>
      </c>
      <c r="F51" s="95">
        <f>SUM(BoB:Union!F18)</f>
        <v>720533434.61996996</v>
      </c>
      <c r="G51" s="59">
        <f t="shared" si="47"/>
        <v>25.705489948453142</v>
      </c>
      <c r="H51" s="59">
        <f t="shared" si="48"/>
        <v>50.881700905891002</v>
      </c>
      <c r="I51" s="95">
        <f>SUM(BoB:Union!I18)</f>
        <v>1091225</v>
      </c>
      <c r="J51" s="95">
        <f>SUM(BoB:Union!J18)</f>
        <v>1491645851.8292301</v>
      </c>
    </row>
    <row r="52" spans="1:10" ht="30" x14ac:dyDescent="0.25">
      <c r="A52" s="46" t="s">
        <v>27</v>
      </c>
      <c r="B52" s="48" t="s">
        <v>28</v>
      </c>
      <c r="C52" s="96">
        <f>SUM(BoB:Union!C19)</f>
        <v>347176</v>
      </c>
      <c r="D52" s="96">
        <f>SUM(BoB:Union!D19)</f>
        <v>366593488</v>
      </c>
      <c r="E52" s="96">
        <f>SUM(BoB:Union!E19)</f>
        <v>228047</v>
      </c>
      <c r="F52" s="96">
        <f>SUM(BoB:Union!F19)</f>
        <v>277913024.19802999</v>
      </c>
      <c r="G52" s="59">
        <f t="shared" si="47"/>
        <v>65.68628015761459</v>
      </c>
      <c r="H52" s="59">
        <f t="shared" si="48"/>
        <v>75.809591085270441</v>
      </c>
      <c r="I52" s="96">
        <f>SUM(BoB:Union!I19)</f>
        <v>942877</v>
      </c>
      <c r="J52" s="96">
        <f>SUM(BoB:Union!J19)</f>
        <v>535223188.76037991</v>
      </c>
    </row>
    <row r="53" spans="1:10" x14ac:dyDescent="0.25">
      <c r="A53" s="46" t="s">
        <v>29</v>
      </c>
      <c r="B53" s="49" t="s">
        <v>30</v>
      </c>
      <c r="C53" s="96">
        <f>SUM(BoB:Union!C20)</f>
        <v>441644</v>
      </c>
      <c r="D53" s="96">
        <f>SUM(BoB:Union!D20)</f>
        <v>668407936</v>
      </c>
      <c r="E53" s="96">
        <f>SUM(BoB:Union!E20)</f>
        <v>26563</v>
      </c>
      <c r="F53" s="96">
        <f>SUM(BoB:Union!F20)</f>
        <v>242151839.56710002</v>
      </c>
      <c r="G53" s="59">
        <f t="shared" si="47"/>
        <v>6.0145728233599911</v>
      </c>
      <c r="H53" s="59">
        <f t="shared" si="48"/>
        <v>36.22815148129839</v>
      </c>
      <c r="I53" s="96">
        <f>SUM(BoB:Union!I20)</f>
        <v>99272</v>
      </c>
      <c r="J53" s="96">
        <f>SUM(BoB:Union!J20)</f>
        <v>580033927.92826998</v>
      </c>
    </row>
    <row r="54" spans="1:10" x14ac:dyDescent="0.25">
      <c r="A54" s="46" t="s">
        <v>31</v>
      </c>
      <c r="B54" s="49" t="s">
        <v>32</v>
      </c>
      <c r="C54" s="96">
        <f>SUM(BoB:Union!C21)</f>
        <v>109142</v>
      </c>
      <c r="D54" s="96">
        <f>SUM(BoB:Union!D21)</f>
        <v>223903744</v>
      </c>
      <c r="E54" s="96">
        <f>SUM(BoB:Union!E21)</f>
        <v>3389</v>
      </c>
      <c r="F54" s="96">
        <f>SUM(BoB:Union!F21)</f>
        <v>123609385.41810998</v>
      </c>
      <c r="G54" s="59">
        <f t="shared" si="47"/>
        <v>3.1051290978724966</v>
      </c>
      <c r="H54" s="59">
        <f t="shared" si="48"/>
        <v>55.206484362365096</v>
      </c>
      <c r="I54" s="96">
        <f>SUM(BoB:Union!I21)</f>
        <v>10134</v>
      </c>
      <c r="J54" s="96">
        <f>SUM(BoB:Union!J21)</f>
        <v>256879983.14785999</v>
      </c>
    </row>
    <row r="55" spans="1:10" ht="30" x14ac:dyDescent="0.25">
      <c r="A55" s="46" t="s">
        <v>33</v>
      </c>
      <c r="B55" s="49" t="s">
        <v>34</v>
      </c>
      <c r="C55" s="96">
        <f>SUM(BoB:Union!C22)</f>
        <v>207440</v>
      </c>
      <c r="D55" s="96">
        <f>SUM(BoB:Union!D22)</f>
        <v>157190249</v>
      </c>
      <c r="E55" s="96">
        <f>SUM(BoB:Union!E22)</f>
        <v>26150</v>
      </c>
      <c r="F55" s="96">
        <f>SUM(BoB:Union!F22)</f>
        <v>76859185.436730027</v>
      </c>
      <c r="G55" s="59">
        <f t="shared" si="47"/>
        <v>12.606054762822986</v>
      </c>
      <c r="H55" s="59">
        <f t="shared" si="48"/>
        <v>48.895644561724708</v>
      </c>
      <c r="I55" s="96">
        <f>SUM(BoB:Union!I22)</f>
        <v>38942</v>
      </c>
      <c r="J55" s="96">
        <f>SUM(BoB:Union!J22)</f>
        <v>119508751.99272002</v>
      </c>
    </row>
    <row r="56" spans="1:10" ht="17.25" customHeight="1" x14ac:dyDescent="0.25">
      <c r="A56" s="54"/>
      <c r="B56" s="144" t="s">
        <v>35</v>
      </c>
      <c r="C56" s="151">
        <f>SUM(BoB:Union!C23)</f>
        <v>0</v>
      </c>
      <c r="D56" s="151">
        <f>SUM(BoB:Union!D23)</f>
        <v>0</v>
      </c>
      <c r="E56" s="151">
        <f>SUM(BoB:Union!E23)</f>
        <v>170</v>
      </c>
      <c r="F56" s="151">
        <f>SUM(BoB:Union!F23)</f>
        <v>1000850</v>
      </c>
      <c r="G56" s="59" t="e">
        <f t="shared" si="47"/>
        <v>#DIV/0!</v>
      </c>
      <c r="H56" s="59" t="e">
        <f t="shared" si="48"/>
        <v>#DIV/0!</v>
      </c>
      <c r="I56" s="151">
        <f>SUM(BoB:Union!I23)</f>
        <v>326</v>
      </c>
      <c r="J56" s="151">
        <f>SUM(BoB:Union!J23)</f>
        <v>2595600</v>
      </c>
    </row>
    <row r="57" spans="1:10" x14ac:dyDescent="0.25">
      <c r="A57" s="46" t="s">
        <v>36</v>
      </c>
      <c r="B57" s="48" t="s">
        <v>37</v>
      </c>
      <c r="C57" s="96">
        <f>SUM(BoB:Union!C24)</f>
        <v>65415</v>
      </c>
      <c r="D57" s="96">
        <f>SUM(BoB:Union!D24)</f>
        <v>85119837</v>
      </c>
      <c r="E57" s="96">
        <f>SUM(BoB:Union!E24)</f>
        <v>47</v>
      </c>
      <c r="F57" s="96">
        <f>SUM(BoB:Union!F24)</f>
        <v>1456431.49086</v>
      </c>
      <c r="G57" s="59">
        <f t="shared" si="47"/>
        <v>7.1848964304823057E-2</v>
      </c>
      <c r="H57" s="59">
        <f t="shared" si="48"/>
        <v>1.7110365129811047</v>
      </c>
      <c r="I57" s="96">
        <f>SUM(BoB:Union!I24)</f>
        <v>285</v>
      </c>
      <c r="J57" s="96">
        <f>SUM(BoB:Union!J24)</f>
        <v>2080829.0332300002</v>
      </c>
    </row>
    <row r="58" spans="1:10" x14ac:dyDescent="0.25">
      <c r="A58" s="46" t="s">
        <v>38</v>
      </c>
      <c r="B58" s="48" t="s">
        <v>39</v>
      </c>
      <c r="C58" s="96">
        <f>SUM(BoB:Union!C25)</f>
        <v>158402</v>
      </c>
      <c r="D58" s="96">
        <f>SUM(BoB:Union!D25)</f>
        <v>36660483</v>
      </c>
      <c r="E58" s="96">
        <f>SUM(BoB:Union!E25)</f>
        <v>42254</v>
      </c>
      <c r="F58" s="96">
        <f>SUM(BoB:Union!F25)</f>
        <v>7991278.9876499996</v>
      </c>
      <c r="G58" s="59">
        <f t="shared" si="47"/>
        <v>26.675168242825215</v>
      </c>
      <c r="H58" s="59">
        <f t="shared" si="48"/>
        <v>21.798073385039686</v>
      </c>
      <c r="I58" s="96">
        <f>SUM(BoB:Union!I25)</f>
        <v>152856</v>
      </c>
      <c r="J58" s="96">
        <f>SUM(BoB:Union!J25)</f>
        <v>50206992.543469995</v>
      </c>
    </row>
    <row r="59" spans="1:10" x14ac:dyDescent="0.25">
      <c r="A59" s="46" t="s">
        <v>40</v>
      </c>
      <c r="B59" s="48" t="s">
        <v>41</v>
      </c>
      <c r="C59" s="96">
        <f>SUM(BoB:Union!C26)</f>
        <v>260799</v>
      </c>
      <c r="D59" s="96">
        <f>SUM(BoB:Union!D26)</f>
        <v>317135474</v>
      </c>
      <c r="E59" s="96">
        <f>SUM(BoB:Union!E26)</f>
        <v>125161</v>
      </c>
      <c r="F59" s="96">
        <f>SUM(BoB:Union!F26)</f>
        <v>88563712.79207997</v>
      </c>
      <c r="G59" s="59">
        <f t="shared" si="47"/>
        <v>47.991364997565171</v>
      </c>
      <c r="H59" s="59">
        <f t="shared" si="48"/>
        <v>27.926145150220556</v>
      </c>
      <c r="I59" s="96">
        <f>SUM(BoB:Union!I26)</f>
        <v>553884</v>
      </c>
      <c r="J59" s="96">
        <f>SUM(BoB:Union!J26)</f>
        <v>658995999.14935994</v>
      </c>
    </row>
    <row r="60" spans="1:10" x14ac:dyDescent="0.25">
      <c r="A60" s="46" t="s">
        <v>42</v>
      </c>
      <c r="B60" s="48" t="s">
        <v>43</v>
      </c>
      <c r="C60" s="96">
        <f>SUM(BoB:Union!C27)</f>
        <v>72051</v>
      </c>
      <c r="D60" s="96">
        <f>SUM(BoB:Union!D27)</f>
        <v>12796474</v>
      </c>
      <c r="E60" s="96">
        <f>SUM(BoB:Union!E27)</f>
        <v>48</v>
      </c>
      <c r="F60" s="96">
        <f>SUM(BoB:Union!F27)</f>
        <v>9487875.4738899991</v>
      </c>
      <c r="G60" s="59">
        <f t="shared" si="47"/>
        <v>6.6619477869842195E-2</v>
      </c>
      <c r="H60" s="59">
        <f t="shared" si="48"/>
        <v>74.144451619172585</v>
      </c>
      <c r="I60" s="96">
        <f>SUM(BoB:Union!I27)</f>
        <v>291</v>
      </c>
      <c r="J60" s="96">
        <f>SUM(BoB:Union!J27)</f>
        <v>62395975.647909991</v>
      </c>
    </row>
    <row r="61" spans="1:10" x14ac:dyDescent="0.25">
      <c r="A61" s="46" t="s">
        <v>44</v>
      </c>
      <c r="B61" s="48" t="s">
        <v>45</v>
      </c>
      <c r="C61" s="96">
        <f>SUM(BoB:Union!C28)</f>
        <v>87004</v>
      </c>
      <c r="D61" s="96">
        <f>SUM(BoB:Union!D28)</f>
        <v>45297311</v>
      </c>
      <c r="E61" s="96">
        <f>SUM(BoB:Union!E28)</f>
        <v>48</v>
      </c>
      <c r="F61" s="96">
        <f>SUM(BoB:Union!F28)</f>
        <v>377021.24112000002</v>
      </c>
      <c r="G61" s="59">
        <f t="shared" si="47"/>
        <v>5.5169877247023123E-2</v>
      </c>
      <c r="H61" s="59">
        <f t="shared" si="48"/>
        <v>0.83232587718065654</v>
      </c>
      <c r="I61" s="96">
        <f>SUM(BoB:Union!I28)</f>
        <v>186</v>
      </c>
      <c r="J61" s="96">
        <f>SUM(BoB:Union!J28)</f>
        <v>1544346.85347</v>
      </c>
    </row>
    <row r="62" spans="1:10" x14ac:dyDescent="0.25">
      <c r="A62" s="46" t="s">
        <v>46</v>
      </c>
      <c r="B62" s="48" t="s">
        <v>47</v>
      </c>
      <c r="C62" s="96">
        <f>SUM(BoB:Union!C29)</f>
        <v>403819</v>
      </c>
      <c r="D62" s="96">
        <f>SUM(BoB:Union!D29)</f>
        <v>75781695</v>
      </c>
      <c r="E62" s="96">
        <f>SUM(BoB:Union!E29)</f>
        <v>262967</v>
      </c>
      <c r="F62" s="96">
        <f>SUM(BoB:Union!F29)</f>
        <v>86993543.818989977</v>
      </c>
      <c r="G62" s="59">
        <f t="shared" si="47"/>
        <v>65.120016641118923</v>
      </c>
      <c r="H62" s="59">
        <f t="shared" si="48"/>
        <v>114.79493011998474</v>
      </c>
      <c r="I62" s="96">
        <f>SUM(BoB:Union!I29)</f>
        <v>175597</v>
      </c>
      <c r="J62" s="96">
        <f>SUM(BoB:Union!J29)</f>
        <v>44058449.86665</v>
      </c>
    </row>
    <row r="63" spans="1:10" ht="30" x14ac:dyDescent="0.25">
      <c r="A63" s="54"/>
      <c r="B63" s="145" t="s">
        <v>48</v>
      </c>
      <c r="C63" s="151">
        <f>SUM(BoB:Union!C30)</f>
        <v>0</v>
      </c>
      <c r="D63" s="151">
        <f>SUM(BoB:Union!D30)</f>
        <v>0</v>
      </c>
      <c r="E63" s="151">
        <f>SUM(BoB:Union!E30)</f>
        <v>23</v>
      </c>
      <c r="F63" s="151">
        <f>SUM(BoB:Union!F30)</f>
        <v>2871</v>
      </c>
      <c r="G63" s="59" t="e">
        <f t="shared" si="47"/>
        <v>#DIV/0!</v>
      </c>
      <c r="H63" s="59" t="e">
        <f t="shared" si="48"/>
        <v>#DIV/0!</v>
      </c>
      <c r="I63" s="151">
        <f>SUM(BoB:Union!I30)</f>
        <v>1068</v>
      </c>
      <c r="J63" s="151">
        <f>SUM(BoB:Union!J30)</f>
        <v>13686</v>
      </c>
    </row>
    <row r="64" spans="1:10" ht="30" x14ac:dyDescent="0.25">
      <c r="A64" s="149">
        <v>2</v>
      </c>
      <c r="B64" s="148" t="s">
        <v>49</v>
      </c>
      <c r="C64" s="95">
        <f>SUM(BoB:Union!C31)</f>
        <v>6607053.4000000004</v>
      </c>
      <c r="D64" s="95">
        <f>SUM(BoB:Union!D31)</f>
        <v>2505610899.0978775</v>
      </c>
      <c r="E64" s="95">
        <f>SUM(BoB:Union!E31)</f>
        <v>2488311</v>
      </c>
      <c r="F64" s="95">
        <f>SUM(BoB:Union!F31)</f>
        <v>1238767209.71416</v>
      </c>
      <c r="G64" s="59">
        <f t="shared" si="47"/>
        <v>37.661433158690677</v>
      </c>
      <c r="H64" s="59">
        <f t="shared" si="48"/>
        <v>49.439727858789524</v>
      </c>
      <c r="I64" s="95">
        <f>SUM(BoB:Union!I31)</f>
        <v>6123719</v>
      </c>
      <c r="J64" s="95">
        <f>SUM(BoB:Union!J31)</f>
        <v>3086713587.9250503</v>
      </c>
    </row>
    <row r="65" spans="1:10" x14ac:dyDescent="0.25">
      <c r="A65" s="46">
        <v>3</v>
      </c>
      <c r="B65" s="51" t="s">
        <v>50</v>
      </c>
      <c r="C65" s="96">
        <f>SUM(BoB:Union!C32)</f>
        <v>787832</v>
      </c>
      <c r="D65" s="96">
        <f>SUM(BoB:Union!D32)</f>
        <v>345180207</v>
      </c>
      <c r="E65" s="96">
        <f>SUM(BoB:Union!E32)</f>
        <v>1484896</v>
      </c>
      <c r="F65" s="96">
        <f>SUM(BoB:Union!F32)</f>
        <v>197163090.36409</v>
      </c>
      <c r="G65" s="59">
        <f t="shared" si="47"/>
        <v>188.47876196955696</v>
      </c>
      <c r="H65" s="59">
        <f t="shared" si="48"/>
        <v>57.118886415202255</v>
      </c>
      <c r="I65" s="96">
        <f>SUM(BoB:Union!I32)</f>
        <v>3963758</v>
      </c>
      <c r="J65" s="96">
        <f>SUM(BoB:Union!J32)</f>
        <v>587459016.48048997</v>
      </c>
    </row>
    <row r="66" spans="1:10" ht="30" x14ac:dyDescent="0.25">
      <c r="A66" s="54"/>
      <c r="B66" s="154" t="s">
        <v>51</v>
      </c>
      <c r="C66" s="151">
        <f>SUM(BoB:Union!C33)</f>
        <v>0</v>
      </c>
      <c r="D66" s="151">
        <f>SUM(BoB:Union!D33)</f>
        <v>0</v>
      </c>
      <c r="E66" s="151">
        <f>SUM(BoB:Union!E33)</f>
        <v>77461</v>
      </c>
      <c r="F66" s="151">
        <f>SUM(BoB:Union!F33)</f>
        <v>1310560.3525149003</v>
      </c>
      <c r="G66" s="59" t="e">
        <f t="shared" si="47"/>
        <v>#DIV/0!</v>
      </c>
      <c r="H66" s="59" t="e">
        <f t="shared" si="48"/>
        <v>#DIV/0!</v>
      </c>
      <c r="I66" s="151">
        <f>SUM(BoB:Union!I33)</f>
        <v>415975</v>
      </c>
      <c r="J66" s="151">
        <f>SUM(BoB:Union!J33)</f>
        <v>13744614.7867855</v>
      </c>
    </row>
    <row r="67" spans="1:10" x14ac:dyDescent="0.25">
      <c r="A67" s="50">
        <v>4</v>
      </c>
      <c r="B67" s="142" t="s">
        <v>73</v>
      </c>
      <c r="C67" s="163"/>
      <c r="D67" s="163"/>
      <c r="E67" s="163"/>
      <c r="F67" s="163"/>
      <c r="G67" s="163"/>
      <c r="H67" s="163"/>
      <c r="I67" s="163"/>
      <c r="J67" s="163"/>
    </row>
    <row r="68" spans="1:10" x14ac:dyDescent="0.25">
      <c r="A68" s="46" t="s">
        <v>53</v>
      </c>
      <c r="B68" s="49" t="s">
        <v>54</v>
      </c>
      <c r="C68" s="96">
        <f>SUM(BoB:Union!C35)</f>
        <v>1387</v>
      </c>
      <c r="D68" s="96">
        <f>SUM(BoB:Union!D35)</f>
        <v>9479146</v>
      </c>
      <c r="E68" s="96">
        <f>SUM(BoB:Union!E35)</f>
        <v>1714</v>
      </c>
      <c r="F68" s="96">
        <f>SUM(BoB:Union!F35)</f>
        <v>142628859.23063999</v>
      </c>
      <c r="G68" s="59">
        <f t="shared" ref="G68:G74" si="49">E68/C68*100</f>
        <v>123.57606344628695</v>
      </c>
      <c r="H68" s="59">
        <f t="shared" ref="H68:H74" si="50">F68/D68*100</f>
        <v>1504.6593778663184</v>
      </c>
      <c r="I68" s="96">
        <f>SUM(BoB:Union!I35)</f>
        <v>3866</v>
      </c>
      <c r="J68" s="96">
        <f>SUM(BoB:Union!J35)</f>
        <v>39880114.632100001</v>
      </c>
    </row>
    <row r="69" spans="1:10" x14ac:dyDescent="0.25">
      <c r="A69" s="46" t="s">
        <v>55</v>
      </c>
      <c r="B69" s="49" t="s">
        <v>39</v>
      </c>
      <c r="C69" s="96">
        <f>SUM(BoB:Union!C36)</f>
        <v>9212</v>
      </c>
      <c r="D69" s="96">
        <f>SUM(BoB:Union!D36)</f>
        <v>12623017</v>
      </c>
      <c r="E69" s="96">
        <f>SUM(BoB:Union!E36)</f>
        <v>4443</v>
      </c>
      <c r="F69" s="96">
        <f>SUM(BoB:Union!F36)</f>
        <v>5631365.3364300001</v>
      </c>
      <c r="G69" s="59">
        <f t="shared" si="49"/>
        <v>48.230568823273991</v>
      </c>
      <c r="H69" s="59">
        <f t="shared" si="50"/>
        <v>44.611881109167484</v>
      </c>
      <c r="I69" s="96">
        <f>SUM(BoB:Union!I36)</f>
        <v>11013</v>
      </c>
      <c r="J69" s="96">
        <f>SUM(BoB:Union!J36)</f>
        <v>24661079.120920002</v>
      </c>
    </row>
    <row r="70" spans="1:10" x14ac:dyDescent="0.25">
      <c r="A70" s="46" t="s">
        <v>56</v>
      </c>
      <c r="B70" s="49" t="s">
        <v>57</v>
      </c>
      <c r="C70" s="96">
        <f>SUM(BoB:Union!C37)</f>
        <v>251124</v>
      </c>
      <c r="D70" s="96">
        <f>SUM(BoB:Union!D37)</f>
        <v>839773983</v>
      </c>
      <c r="E70" s="96">
        <f>SUM(BoB:Union!E37)</f>
        <v>100785</v>
      </c>
      <c r="F70" s="96">
        <f>SUM(BoB:Union!F37)</f>
        <v>199664636.66202995</v>
      </c>
      <c r="G70" s="59">
        <f t="shared" si="49"/>
        <v>40.133559516414202</v>
      </c>
      <c r="H70" s="59">
        <f t="shared" si="50"/>
        <v>23.775996959175856</v>
      </c>
      <c r="I70" s="96">
        <f>SUM(BoB:Union!I37)</f>
        <v>288194</v>
      </c>
      <c r="J70" s="96">
        <f>SUM(BoB:Union!J37)</f>
        <v>1090865312.8733001</v>
      </c>
    </row>
    <row r="71" spans="1:10" x14ac:dyDescent="0.25">
      <c r="A71" s="46" t="s">
        <v>58</v>
      </c>
      <c r="B71" s="49" t="s">
        <v>59</v>
      </c>
      <c r="C71" s="96">
        <f>SUM(BoB:Union!C38)</f>
        <v>70640</v>
      </c>
      <c r="D71" s="96">
        <f>SUM(BoB:Union!D38)</f>
        <v>313347512</v>
      </c>
      <c r="E71" s="96">
        <f>SUM(BoB:Union!E38)</f>
        <v>186205</v>
      </c>
      <c r="F71" s="96">
        <f>SUM(BoB:Union!F38)</f>
        <v>80455128.576910004</v>
      </c>
      <c r="G71" s="59">
        <f t="shared" si="49"/>
        <v>263.59711211778028</v>
      </c>
      <c r="H71" s="59">
        <f t="shared" si="50"/>
        <v>25.676006828134639</v>
      </c>
      <c r="I71" s="96">
        <f>SUM(BoB:Union!I38)</f>
        <v>668864</v>
      </c>
      <c r="J71" s="96">
        <f>SUM(BoB:Union!J38)</f>
        <v>262542866.68315002</v>
      </c>
    </row>
    <row r="72" spans="1:10" x14ac:dyDescent="0.25">
      <c r="A72" s="46" t="s">
        <v>60</v>
      </c>
      <c r="B72" s="49" t="s">
        <v>47</v>
      </c>
      <c r="C72" s="96">
        <f>SUM(BoB:Union!C39)</f>
        <v>588674</v>
      </c>
      <c r="D72" s="96">
        <f>SUM(BoB:Union!D39)</f>
        <v>4989836611</v>
      </c>
      <c r="E72" s="96">
        <f>SUM(BoB:Union!E39)</f>
        <v>542889</v>
      </c>
      <c r="F72" s="96">
        <f>SUM(BoB:Union!F39)</f>
        <v>5383634671.8006706</v>
      </c>
      <c r="G72" s="59">
        <f t="shared" si="49"/>
        <v>92.222350570944187</v>
      </c>
      <c r="H72" s="59">
        <f t="shared" si="50"/>
        <v>107.8920031155439</v>
      </c>
      <c r="I72" s="96">
        <f>SUM(BoB:Union!I39)</f>
        <v>6807560</v>
      </c>
      <c r="J72" s="96">
        <f>SUM(BoB:Union!J39)</f>
        <v>10120211454.284088</v>
      </c>
    </row>
    <row r="73" spans="1:10" ht="30" x14ac:dyDescent="0.25">
      <c r="A73" s="149">
        <v>5</v>
      </c>
      <c r="B73" s="150" t="s">
        <v>61</v>
      </c>
      <c r="C73" s="95">
        <f>SUM(BoB:Union!C40)</f>
        <v>921037</v>
      </c>
      <c r="D73" s="95">
        <f>SUM(BoB:Union!D40)</f>
        <v>6165060269</v>
      </c>
      <c r="E73" s="95">
        <f>SUM(BoB:Union!E40)</f>
        <v>836036</v>
      </c>
      <c r="F73" s="95">
        <f>SUM(BoB:Union!F40)</f>
        <v>5812014661.606679</v>
      </c>
      <c r="G73" s="59">
        <f t="shared" si="49"/>
        <v>90.771163373458393</v>
      </c>
      <c r="H73" s="59">
        <f t="shared" si="50"/>
        <v>94.273444346220685</v>
      </c>
      <c r="I73" s="95">
        <f>SUM(BoB:Union!I40)</f>
        <v>7779497</v>
      </c>
      <c r="J73" s="95">
        <f>SUM(BoB:Union!J40)</f>
        <v>11538160827.593561</v>
      </c>
    </row>
    <row r="74" spans="1:10" x14ac:dyDescent="0.25">
      <c r="A74" s="149"/>
      <c r="B74" s="152" t="s">
        <v>62</v>
      </c>
      <c r="C74" s="95">
        <f>SUM(BoB:Union!C41)</f>
        <v>7528090.4000000004</v>
      </c>
      <c r="D74" s="95">
        <f>SUM(BoB:Union!D41)</f>
        <v>8670671168.0978775</v>
      </c>
      <c r="E74" s="95">
        <f>SUM(BoB:Union!E41)</f>
        <v>3324347</v>
      </c>
      <c r="F74" s="95">
        <f>SUM(BoB:Union!F41)</f>
        <v>7050781871.3208408</v>
      </c>
      <c r="G74" s="59">
        <f t="shared" si="49"/>
        <v>44.159233263192483</v>
      </c>
      <c r="H74" s="59">
        <f t="shared" si="50"/>
        <v>81.317602001363881</v>
      </c>
      <c r="I74" s="95">
        <f>SUM(BoB:Union!I41)</f>
        <v>13903216</v>
      </c>
      <c r="J74" s="95">
        <f>SUM(BoB:Union!J41)</f>
        <v>14624874415.518608</v>
      </c>
    </row>
    <row r="75" spans="1:10" x14ac:dyDescent="0.25">
      <c r="A75" s="161"/>
      <c r="B75" s="161"/>
      <c r="C75" s="161"/>
      <c r="D75" s="161"/>
      <c r="E75" s="161"/>
      <c r="F75" s="161"/>
      <c r="G75" s="161"/>
      <c r="H75" s="161"/>
      <c r="I75" s="161"/>
      <c r="J75" s="161"/>
    </row>
    <row r="76" spans="1:10" x14ac:dyDescent="0.25">
      <c r="A76" s="159" t="s">
        <v>63</v>
      </c>
      <c r="B76" s="159"/>
      <c r="C76" s="159"/>
      <c r="D76" s="159"/>
      <c r="E76" s="159"/>
      <c r="F76" s="159"/>
      <c r="G76" s="159"/>
      <c r="H76" s="159"/>
      <c r="I76" s="159"/>
      <c r="J76" s="159"/>
    </row>
    <row r="77" spans="1:10" ht="33" customHeight="1" x14ac:dyDescent="0.25">
      <c r="A77" s="162" t="s">
        <v>4</v>
      </c>
      <c r="B77" s="160" t="s">
        <v>5</v>
      </c>
      <c r="C77" s="160" t="s">
        <v>8</v>
      </c>
      <c r="D77" s="160"/>
      <c r="E77" s="160" t="s">
        <v>9</v>
      </c>
      <c r="F77" s="160"/>
      <c r="G77" s="160" t="s">
        <v>10</v>
      </c>
      <c r="H77" s="160"/>
      <c r="I77" s="160" t="s">
        <v>11</v>
      </c>
      <c r="J77" s="160"/>
    </row>
    <row r="78" spans="1:10" x14ac:dyDescent="0.25">
      <c r="A78" s="162"/>
      <c r="B78" s="160"/>
      <c r="C78" s="46" t="s">
        <v>12</v>
      </c>
      <c r="D78" s="46" t="s">
        <v>13</v>
      </c>
      <c r="E78" s="46" t="s">
        <v>12</v>
      </c>
      <c r="F78" s="46" t="s">
        <v>13</v>
      </c>
      <c r="G78" s="46" t="s">
        <v>12</v>
      </c>
      <c r="H78" s="46" t="s">
        <v>13</v>
      </c>
      <c r="I78" s="46" t="s">
        <v>12</v>
      </c>
      <c r="J78" s="141" t="s">
        <v>13</v>
      </c>
    </row>
    <row r="79" spans="1:10" x14ac:dyDescent="0.25">
      <c r="A79" s="50">
        <v>1</v>
      </c>
      <c r="B79" s="142" t="s">
        <v>72</v>
      </c>
      <c r="C79" s="158"/>
      <c r="D79" s="158"/>
      <c r="E79" s="158"/>
      <c r="F79" s="158"/>
      <c r="G79" s="158"/>
      <c r="H79" s="158"/>
      <c r="I79" s="158"/>
      <c r="J79" s="158"/>
    </row>
    <row r="80" spans="1:10" x14ac:dyDescent="0.25">
      <c r="A80" s="149" t="s">
        <v>15</v>
      </c>
      <c r="B80" s="148" t="s">
        <v>16</v>
      </c>
      <c r="C80" s="95">
        <f>SUM(Axis:Yes!C12)</f>
        <v>1290514</v>
      </c>
      <c r="D80" s="95">
        <f>SUM(Axis:Yes!D12)</f>
        <v>370891383.31375033</v>
      </c>
      <c r="E80" s="95">
        <f>SUM(Axis:Yes!E12)</f>
        <v>1586982</v>
      </c>
      <c r="F80" s="95">
        <f>SUM(Axis:Yes!F12)</f>
        <v>287133563.46599007</v>
      </c>
      <c r="G80" s="59">
        <f>E80/C80*100</f>
        <v>122.97286197592587</v>
      </c>
      <c r="H80" s="59">
        <f>F80/D80*100</f>
        <v>77.417156715957859</v>
      </c>
      <c r="I80" s="95">
        <f>SUM(Axis:Yes!I12)</f>
        <v>2318520</v>
      </c>
      <c r="J80" s="95">
        <f>SUM(Axis:Yes!J12)</f>
        <v>549191731.40665007</v>
      </c>
    </row>
    <row r="81" spans="1:10" x14ac:dyDescent="0.25">
      <c r="A81" s="46" t="s">
        <v>17</v>
      </c>
      <c r="B81" s="48" t="s">
        <v>18</v>
      </c>
      <c r="C81" s="96">
        <f>SUM(Axis:Yes!C13)</f>
        <v>1123883</v>
      </c>
      <c r="D81" s="96">
        <f>SUM(Axis:Yes!D13)</f>
        <v>303683692.69956338</v>
      </c>
      <c r="E81" s="96">
        <f>SUM(Axis:Yes!E13)</f>
        <v>1554130</v>
      </c>
      <c r="F81" s="96">
        <f>SUM(Axis:Yes!F13)</f>
        <v>211408737.98781002</v>
      </c>
      <c r="G81" s="58">
        <f t="shared" ref="G81:G101" si="51">E81/C81*100</f>
        <v>138.28218773662385</v>
      </c>
      <c r="H81" s="58">
        <f t="shared" ref="H81:H101" si="52">F81/D81*100</f>
        <v>69.614781125886239</v>
      </c>
      <c r="I81" s="96">
        <f>SUM(Axis:Yes!I13)</f>
        <v>2273256</v>
      </c>
      <c r="J81" s="96">
        <f>SUM(Axis:Yes!J13)</f>
        <v>410150958.42006999</v>
      </c>
    </row>
    <row r="82" spans="1:10" x14ac:dyDescent="0.25">
      <c r="A82" s="46" t="s">
        <v>19</v>
      </c>
      <c r="B82" s="48" t="s">
        <v>20</v>
      </c>
      <c r="C82" s="96">
        <f>SUM(Axis:Yes!C14)</f>
        <v>133136</v>
      </c>
      <c r="D82" s="96">
        <f>SUM(Axis:Yes!D14)</f>
        <v>18595354.80820189</v>
      </c>
      <c r="E82" s="96">
        <f>SUM(Axis:Yes!E14)</f>
        <v>938</v>
      </c>
      <c r="F82" s="96">
        <f>SUM(Axis:Yes!F14)</f>
        <v>6830424.7496999996</v>
      </c>
      <c r="G82" s="58">
        <f t="shared" si="51"/>
        <v>0.70454272323038103</v>
      </c>
      <c r="H82" s="58">
        <f t="shared" si="52"/>
        <v>36.731887184466579</v>
      </c>
      <c r="I82" s="96">
        <f>SUM(Axis:Yes!I14)</f>
        <v>2190</v>
      </c>
      <c r="J82" s="96">
        <f>SUM(Axis:Yes!J14)</f>
        <v>6645373.6258899998</v>
      </c>
    </row>
    <row r="83" spans="1:10" x14ac:dyDescent="0.25">
      <c r="A83" s="46" t="s">
        <v>21</v>
      </c>
      <c r="B83" s="48" t="s">
        <v>22</v>
      </c>
      <c r="C83" s="96">
        <f>SUM(Axis:Yes!C15)</f>
        <v>33495</v>
      </c>
      <c r="D83" s="96">
        <f>SUM(Axis:Yes!D15)</f>
        <v>48612335.805985048</v>
      </c>
      <c r="E83" s="96">
        <f>SUM(Axis:Yes!E15)</f>
        <v>31914</v>
      </c>
      <c r="F83" s="96">
        <f>SUM(Axis:Yes!F15)</f>
        <v>68894400.728479996</v>
      </c>
      <c r="G83" s="58">
        <f t="shared" si="51"/>
        <v>95.279892521271833</v>
      </c>
      <c r="H83" s="58">
        <f t="shared" si="52"/>
        <v>141.72205384954546</v>
      </c>
      <c r="I83" s="96">
        <f>SUM(Axis:Yes!I15)</f>
        <v>43074</v>
      </c>
      <c r="J83" s="96">
        <f>SUM(Axis:Yes!J15)</f>
        <v>132395399.36069</v>
      </c>
    </row>
    <row r="84" spans="1:10" ht="30" x14ac:dyDescent="0.25">
      <c r="A84" s="54"/>
      <c r="B84" s="143" t="s">
        <v>23</v>
      </c>
      <c r="C84" s="151">
        <f>SUM(Axis:Yes!C16)</f>
        <v>0</v>
      </c>
      <c r="D84" s="151">
        <f>SUM(Axis:Yes!D16)</f>
        <v>0</v>
      </c>
      <c r="E84" s="151">
        <f>SUM(Axis:Yes!E16)</f>
        <v>11</v>
      </c>
      <c r="F84" s="151">
        <f>SUM(Axis:Yes!F16)</f>
        <v>8283.59274</v>
      </c>
      <c r="G84" s="58" t="e">
        <f t="shared" si="51"/>
        <v>#DIV/0!</v>
      </c>
      <c r="H84" s="58" t="e">
        <f t="shared" si="52"/>
        <v>#DIV/0!</v>
      </c>
      <c r="I84" s="151">
        <f>SUM(Axis:Yes!I16)</f>
        <v>30</v>
      </c>
      <c r="J84" s="151">
        <f>SUM(Axis:Yes!J16)</f>
        <v>42993.0239</v>
      </c>
    </row>
    <row r="85" spans="1:10" ht="30" x14ac:dyDescent="0.25">
      <c r="A85" s="54"/>
      <c r="B85" s="143" t="s">
        <v>24</v>
      </c>
      <c r="C85" s="151">
        <f>SUM(Axis:Yes!C17)</f>
        <v>0</v>
      </c>
      <c r="D85" s="151">
        <f>SUM(Axis:Yes!D17)</f>
        <v>0</v>
      </c>
      <c r="E85" s="151">
        <f>SUM(Axis:Yes!E17)</f>
        <v>371663</v>
      </c>
      <c r="F85" s="151">
        <f>SUM(Axis:Yes!F17)</f>
        <v>41282522.052700013</v>
      </c>
      <c r="G85" s="58" t="e">
        <f t="shared" si="51"/>
        <v>#DIV/0!</v>
      </c>
      <c r="H85" s="58" t="e">
        <f t="shared" si="52"/>
        <v>#DIV/0!</v>
      </c>
      <c r="I85" s="151">
        <f>SUM(Axis:Yes!I17)</f>
        <v>631855</v>
      </c>
      <c r="J85" s="151">
        <f>SUM(Axis:Yes!J17)</f>
        <v>113669231.61297007</v>
      </c>
    </row>
    <row r="86" spans="1:10" x14ac:dyDescent="0.25">
      <c r="A86" s="149" t="s">
        <v>25</v>
      </c>
      <c r="B86" s="55" t="s">
        <v>26</v>
      </c>
      <c r="C86" s="95">
        <f>SUM(Axis:Yes!C18)</f>
        <v>626179</v>
      </c>
      <c r="D86" s="95">
        <f>SUM(Axis:Yes!D18)</f>
        <v>995069647</v>
      </c>
      <c r="E86" s="95">
        <f>SUM(Axis:Yes!E18)</f>
        <v>332756</v>
      </c>
      <c r="F86" s="95">
        <f>SUM(Axis:Yes!F18)</f>
        <v>954065895.90208006</v>
      </c>
      <c r="G86" s="59">
        <f t="shared" si="51"/>
        <v>53.140715354555169</v>
      </c>
      <c r="H86" s="59">
        <f t="shared" si="52"/>
        <v>95.879308426144775</v>
      </c>
      <c r="I86" s="95">
        <f>SUM(Axis:Yes!I18)</f>
        <v>662309</v>
      </c>
      <c r="J86" s="95">
        <f>SUM(Axis:Yes!J18)</f>
        <v>1338166561.0412202</v>
      </c>
    </row>
    <row r="87" spans="1:10" ht="30" x14ac:dyDescent="0.25">
      <c r="A87" s="46" t="s">
        <v>27</v>
      </c>
      <c r="B87" s="48" t="s">
        <v>28</v>
      </c>
      <c r="C87" s="96">
        <f>SUM(Axis:Yes!C19)</f>
        <v>266287</v>
      </c>
      <c r="D87" s="96">
        <f>SUM(Axis:Yes!D19)</f>
        <v>275052602</v>
      </c>
      <c r="E87" s="96">
        <f>SUM(Axis:Yes!E19)</f>
        <v>216828</v>
      </c>
      <c r="F87" s="96">
        <f>SUM(Axis:Yes!F19)</f>
        <v>222637218.73545003</v>
      </c>
      <c r="G87" s="58">
        <f t="shared" si="51"/>
        <v>81.426430880966777</v>
      </c>
      <c r="H87" s="58">
        <f t="shared" si="52"/>
        <v>80.943505757291476</v>
      </c>
      <c r="I87" s="96">
        <f>SUM(Axis:Yes!I19)</f>
        <v>483444</v>
      </c>
      <c r="J87" s="96">
        <f>SUM(Axis:Yes!J19)</f>
        <v>461218303.37189996</v>
      </c>
    </row>
    <row r="88" spans="1:10" x14ac:dyDescent="0.25">
      <c r="A88" s="46" t="s">
        <v>29</v>
      </c>
      <c r="B88" s="49" t="s">
        <v>30</v>
      </c>
      <c r="C88" s="96">
        <f>SUM(Axis:Yes!C20)</f>
        <v>170740</v>
      </c>
      <c r="D88" s="96">
        <f>SUM(Axis:Yes!D20)</f>
        <v>414980564</v>
      </c>
      <c r="E88" s="96">
        <f>SUM(Axis:Yes!E20)</f>
        <v>68183</v>
      </c>
      <c r="F88" s="96">
        <f>SUM(Axis:Yes!F20)</f>
        <v>382436444.13555002</v>
      </c>
      <c r="G88" s="58">
        <f t="shared" si="51"/>
        <v>39.933817500292847</v>
      </c>
      <c r="H88" s="58">
        <f t="shared" si="52"/>
        <v>92.157676120838758</v>
      </c>
      <c r="I88" s="96">
        <f>SUM(Axis:Yes!I20)</f>
        <v>133177</v>
      </c>
      <c r="J88" s="96">
        <f>SUM(Axis:Yes!J20)</f>
        <v>499731608.87572002</v>
      </c>
    </row>
    <row r="89" spans="1:10" x14ac:dyDescent="0.25">
      <c r="A89" s="46" t="s">
        <v>31</v>
      </c>
      <c r="B89" s="49" t="s">
        <v>32</v>
      </c>
      <c r="C89" s="96">
        <f>SUM(Axis:Yes!C21)</f>
        <v>84524</v>
      </c>
      <c r="D89" s="96">
        <f>SUM(Axis:Yes!D21)</f>
        <v>201845007</v>
      </c>
      <c r="E89" s="96">
        <f>SUM(Axis:Yes!E21)</f>
        <v>47689</v>
      </c>
      <c r="F89" s="96">
        <f>SUM(Axis:Yes!F21)</f>
        <v>348596533.93939996</v>
      </c>
      <c r="G89" s="58">
        <f t="shared" si="51"/>
        <v>56.420661587241497</v>
      </c>
      <c r="H89" s="58">
        <f t="shared" si="52"/>
        <v>172.70505677626198</v>
      </c>
      <c r="I89" s="96">
        <f>SUM(Axis:Yes!I21)</f>
        <v>45597</v>
      </c>
      <c r="J89" s="96">
        <f>SUM(Axis:Yes!J21)</f>
        <v>376898877.20036006</v>
      </c>
    </row>
    <row r="90" spans="1:10" ht="30" x14ac:dyDescent="0.25">
      <c r="A90" s="46" t="s">
        <v>33</v>
      </c>
      <c r="B90" s="49" t="s">
        <v>34</v>
      </c>
      <c r="C90" s="96">
        <f>SUM(Axis:Yes!C22)</f>
        <v>104628</v>
      </c>
      <c r="D90" s="96">
        <f>SUM(Axis:Yes!D22)</f>
        <v>103191474</v>
      </c>
      <c r="E90" s="96">
        <f>SUM(Axis:Yes!E22)</f>
        <v>56</v>
      </c>
      <c r="F90" s="96">
        <f>SUM(Axis:Yes!F22)</f>
        <v>395699.09168000147</v>
      </c>
      <c r="G90" s="58">
        <f t="shared" si="51"/>
        <v>5.3522957525710131E-2</v>
      </c>
      <c r="H90" s="58">
        <f t="shared" si="52"/>
        <v>0.38346103252677782</v>
      </c>
      <c r="I90" s="96">
        <f>SUM(Axis:Yes!I22)</f>
        <v>91</v>
      </c>
      <c r="J90" s="96">
        <f>SUM(Axis:Yes!J22)</f>
        <v>317771.59323999193</v>
      </c>
    </row>
    <row r="91" spans="1:10" ht="30" x14ac:dyDescent="0.25">
      <c r="A91" s="54"/>
      <c r="B91" s="144" t="s">
        <v>35</v>
      </c>
      <c r="C91" s="151">
        <f>SUM(Axis:Yes!C23)</f>
        <v>0</v>
      </c>
      <c r="D91" s="151">
        <f>SUM(Axis:Yes!D23)</f>
        <v>0</v>
      </c>
      <c r="E91" s="151">
        <f>SUM(Axis:Yes!E23)</f>
        <v>18</v>
      </c>
      <c r="F91" s="151">
        <f>SUM(Axis:Yes!F23)</f>
        <v>81638.875</v>
      </c>
      <c r="G91" s="58" t="e">
        <f t="shared" si="51"/>
        <v>#DIV/0!</v>
      </c>
      <c r="H91" s="58" t="e">
        <f t="shared" si="52"/>
        <v>#DIV/0!</v>
      </c>
      <c r="I91" s="151">
        <f>SUM(Axis:Yes!I23)</f>
        <v>0</v>
      </c>
      <c r="J91" s="151">
        <f>SUM(Axis:Yes!J23)</f>
        <v>0</v>
      </c>
    </row>
    <row r="92" spans="1:10" x14ac:dyDescent="0.25">
      <c r="A92" s="46" t="s">
        <v>36</v>
      </c>
      <c r="B92" s="48" t="s">
        <v>37</v>
      </c>
      <c r="C92" s="96">
        <f>SUM(Axis:Yes!C24)</f>
        <v>24237</v>
      </c>
      <c r="D92" s="96">
        <f>SUM(Axis:Yes!D24)</f>
        <v>13313235</v>
      </c>
      <c r="E92" s="96">
        <f>SUM(Axis:Yes!E24)</f>
        <v>729</v>
      </c>
      <c r="F92" s="96">
        <f>SUM(Axis:Yes!F24)</f>
        <v>50418580.74769</v>
      </c>
      <c r="G92" s="58">
        <f t="shared" si="51"/>
        <v>3.0077979948013365</v>
      </c>
      <c r="H92" s="58">
        <f t="shared" si="52"/>
        <v>378.7102139163772</v>
      </c>
      <c r="I92" s="96">
        <f>SUM(Axis:Yes!I24)</f>
        <v>212</v>
      </c>
      <c r="J92" s="96">
        <f>SUM(Axis:Yes!J24)</f>
        <v>9264994.5073600002</v>
      </c>
    </row>
    <row r="93" spans="1:10" x14ac:dyDescent="0.25">
      <c r="A93" s="46" t="s">
        <v>38</v>
      </c>
      <c r="B93" s="48" t="s">
        <v>39</v>
      </c>
      <c r="C93" s="96">
        <f>SUM(Axis:Yes!C25)</f>
        <v>46711</v>
      </c>
      <c r="D93" s="96">
        <f>SUM(Axis:Yes!D25)</f>
        <v>7736973</v>
      </c>
      <c r="E93" s="96">
        <f>SUM(Axis:Yes!E25)</f>
        <v>3477</v>
      </c>
      <c r="F93" s="96">
        <f>SUM(Axis:Yes!F25)</f>
        <v>1449629.7958399998</v>
      </c>
      <c r="G93" s="58">
        <f t="shared" si="51"/>
        <v>7.4436428250305067</v>
      </c>
      <c r="H93" s="58">
        <f t="shared" si="52"/>
        <v>18.736394657703986</v>
      </c>
      <c r="I93" s="96">
        <f>SUM(Axis:Yes!I25)</f>
        <v>16664</v>
      </c>
      <c r="J93" s="96">
        <f>SUM(Axis:Yes!J25)</f>
        <v>6689060.1280200006</v>
      </c>
    </row>
    <row r="94" spans="1:10" x14ac:dyDescent="0.25">
      <c r="A94" s="46" t="s">
        <v>40</v>
      </c>
      <c r="B94" s="48" t="s">
        <v>41</v>
      </c>
      <c r="C94" s="96">
        <f>SUM(Axis:Yes!C26)</f>
        <v>133581</v>
      </c>
      <c r="D94" s="96">
        <f>SUM(Axis:Yes!D26)</f>
        <v>192559415</v>
      </c>
      <c r="E94" s="96">
        <f>SUM(Axis:Yes!E26)</f>
        <v>76988</v>
      </c>
      <c r="F94" s="96">
        <f>SUM(Axis:Yes!F26)</f>
        <v>80083092.483309984</v>
      </c>
      <c r="G94" s="58">
        <f t="shared" si="51"/>
        <v>57.63394494726046</v>
      </c>
      <c r="H94" s="58">
        <f t="shared" si="52"/>
        <v>41.588770137938972</v>
      </c>
      <c r="I94" s="96">
        <f>SUM(Axis:Yes!I26)</f>
        <v>451062</v>
      </c>
      <c r="J94" s="96">
        <f>SUM(Axis:Yes!J26)</f>
        <v>516885098.39666992</v>
      </c>
    </row>
    <row r="95" spans="1:10" x14ac:dyDescent="0.25">
      <c r="A95" s="46" t="s">
        <v>42</v>
      </c>
      <c r="B95" s="48" t="s">
        <v>43</v>
      </c>
      <c r="C95" s="96">
        <f>SUM(Axis:Yes!C27)</f>
        <v>25361</v>
      </c>
      <c r="D95" s="96">
        <f>SUM(Axis:Yes!D27)</f>
        <v>4190433</v>
      </c>
      <c r="E95" s="96">
        <f>SUM(Axis:Yes!E27)</f>
        <v>588</v>
      </c>
      <c r="F95" s="96">
        <f>SUM(Axis:Yes!F27)</f>
        <v>194690.08069999999</v>
      </c>
      <c r="G95" s="58">
        <f t="shared" si="51"/>
        <v>2.3185205630692796</v>
      </c>
      <c r="H95" s="58">
        <f t="shared" si="52"/>
        <v>4.6460611755396162</v>
      </c>
      <c r="I95" s="96">
        <f>SUM(Axis:Yes!I27)</f>
        <v>1264</v>
      </c>
      <c r="J95" s="96">
        <f>SUM(Axis:Yes!J27)</f>
        <v>138197.57523000002</v>
      </c>
    </row>
    <row r="96" spans="1:10" x14ac:dyDescent="0.25">
      <c r="A96" s="46" t="s">
        <v>44</v>
      </c>
      <c r="B96" s="48" t="s">
        <v>45</v>
      </c>
      <c r="C96" s="96">
        <f>SUM(Axis:Yes!C28)</f>
        <v>25099</v>
      </c>
      <c r="D96" s="96">
        <f>SUM(Axis:Yes!D28)</f>
        <v>6351373</v>
      </c>
      <c r="E96" s="96">
        <f>SUM(Axis:Yes!E28)</f>
        <v>9</v>
      </c>
      <c r="F96" s="96">
        <f>SUM(Axis:Yes!F28)</f>
        <v>49661.042000000001</v>
      </c>
      <c r="G96" s="58">
        <f t="shared" si="51"/>
        <v>3.5858002310849041E-2</v>
      </c>
      <c r="H96" s="58">
        <f t="shared" si="52"/>
        <v>0.78189459192524202</v>
      </c>
      <c r="I96" s="96">
        <f>SUM(Axis:Yes!I28)</f>
        <v>16</v>
      </c>
      <c r="J96" s="96">
        <f>SUM(Axis:Yes!J28)</f>
        <v>293805.02150999999</v>
      </c>
    </row>
    <row r="97" spans="1:10" x14ac:dyDescent="0.25">
      <c r="A97" s="46" t="s">
        <v>46</v>
      </c>
      <c r="B97" s="48" t="s">
        <v>47</v>
      </c>
      <c r="C97" s="96">
        <f>SUM(Axis:Yes!C29)</f>
        <v>131636</v>
      </c>
      <c r="D97" s="96">
        <f>SUM(Axis:Yes!D29)</f>
        <v>19590712.399999999</v>
      </c>
      <c r="E97" s="96">
        <f>SUM(Axis:Yes!E29)</f>
        <v>378769</v>
      </c>
      <c r="F97" s="96">
        <f>SUM(Axis:Yes!F29)</f>
        <v>16778274.66082</v>
      </c>
      <c r="G97" s="58">
        <f t="shared" si="51"/>
        <v>287.73967607645324</v>
      </c>
      <c r="H97" s="58">
        <f t="shared" si="52"/>
        <v>85.644025180115463</v>
      </c>
      <c r="I97" s="96">
        <f>SUM(Axis:Yes!I29)</f>
        <v>881824</v>
      </c>
      <c r="J97" s="96">
        <f>SUM(Axis:Yes!J29)</f>
        <v>40583999.685429998</v>
      </c>
    </row>
    <row r="98" spans="1:10" ht="30" x14ac:dyDescent="0.25">
      <c r="A98" s="54"/>
      <c r="B98" s="145" t="s">
        <v>48</v>
      </c>
      <c r="C98" s="151">
        <f>SUM(Axis:Yes!C30)</f>
        <v>0</v>
      </c>
      <c r="D98" s="151">
        <f>SUM(Axis:Yes!D30)</f>
        <v>0</v>
      </c>
      <c r="E98" s="151">
        <f>SUM(Axis:Yes!E30)</f>
        <v>0</v>
      </c>
      <c r="F98" s="151">
        <f>SUM(Axis:Yes!F30)</f>
        <v>0</v>
      </c>
      <c r="G98" s="58" t="e">
        <f t="shared" si="51"/>
        <v>#DIV/0!</v>
      </c>
      <c r="H98" s="58" t="e">
        <f t="shared" si="52"/>
        <v>#DIV/0!</v>
      </c>
      <c r="I98" s="151">
        <f>SUM(Axis:Yes!I30)</f>
        <v>0</v>
      </c>
      <c r="J98" s="151">
        <f>SUM(Axis:Yes!J30)</f>
        <v>0</v>
      </c>
    </row>
    <row r="99" spans="1:10" ht="30" x14ac:dyDescent="0.25">
      <c r="A99" s="149">
        <v>2</v>
      </c>
      <c r="B99" s="148" t="s">
        <v>49</v>
      </c>
      <c r="C99" s="95">
        <f>SUM(Axis:Yes!C31)</f>
        <v>2303318</v>
      </c>
      <c r="D99" s="95">
        <f>SUM(Axis:Yes!D31)</f>
        <v>1609703171.7137504</v>
      </c>
      <c r="E99" s="95">
        <f>SUM(Axis:Yes!E31)</f>
        <v>2380298</v>
      </c>
      <c r="F99" s="95">
        <f>SUM(Axis:Yes!F31)</f>
        <v>1390173388.1784298</v>
      </c>
      <c r="G99" s="59">
        <f t="shared" si="51"/>
        <v>103.34213512854065</v>
      </c>
      <c r="H99" s="59">
        <f t="shared" si="52"/>
        <v>86.362095360624721</v>
      </c>
      <c r="I99" s="95">
        <f>SUM(Axis:Yes!I31)</f>
        <v>4331871</v>
      </c>
      <c r="J99" s="95">
        <f>SUM(Axis:Yes!J31)</f>
        <v>2461213447.7620902</v>
      </c>
    </row>
    <row r="100" spans="1:10" x14ac:dyDescent="0.25">
      <c r="A100" s="46">
        <v>3</v>
      </c>
      <c r="B100" s="51" t="s">
        <v>50</v>
      </c>
      <c r="C100" s="96">
        <f>SUM(Axis:Yes!C32)</f>
        <v>398233</v>
      </c>
      <c r="D100" s="96">
        <f>SUM(Axis:Yes!D32)</f>
        <v>153140755</v>
      </c>
      <c r="E100" s="96">
        <f>SUM(Axis:Yes!E32)</f>
        <v>2077241</v>
      </c>
      <c r="F100" s="96">
        <f>SUM(Axis:Yes!F32)</f>
        <v>160811007.53771999</v>
      </c>
      <c r="G100" s="58">
        <f t="shared" si="51"/>
        <v>521.61448197412062</v>
      </c>
      <c r="H100" s="58">
        <f t="shared" si="52"/>
        <v>105.00862917759548</v>
      </c>
      <c r="I100" s="96">
        <f>SUM(Axis:Yes!I32)</f>
        <v>2934210</v>
      </c>
      <c r="J100" s="96">
        <f>SUM(Axis:Yes!J32)</f>
        <v>325817822.50998002</v>
      </c>
    </row>
    <row r="101" spans="1:10" ht="30" x14ac:dyDescent="0.25">
      <c r="A101" s="54"/>
      <c r="B101" s="154" t="s">
        <v>51</v>
      </c>
      <c r="C101" s="151">
        <f>SUM(Axis:Yes!C33)</f>
        <v>0</v>
      </c>
      <c r="D101" s="151">
        <f>SUM(Axis:Yes!D33)</f>
        <v>0</v>
      </c>
      <c r="E101" s="151">
        <f>SUM(Axis:Yes!E33)</f>
        <v>34422</v>
      </c>
      <c r="F101" s="151">
        <f>SUM(Axis:Yes!F33)</f>
        <v>1021052.28749</v>
      </c>
      <c r="G101" s="58" t="e">
        <f t="shared" si="51"/>
        <v>#DIV/0!</v>
      </c>
      <c r="H101" s="58" t="e">
        <f t="shared" si="52"/>
        <v>#DIV/0!</v>
      </c>
      <c r="I101" s="151">
        <f>SUM(Axis:Yes!I33)</f>
        <v>30934</v>
      </c>
      <c r="J101" s="151">
        <f>SUM(Axis:Yes!J33)</f>
        <v>337326.65497000003</v>
      </c>
    </row>
    <row r="102" spans="1:10" x14ac:dyDescent="0.25">
      <c r="A102" s="50">
        <v>4</v>
      </c>
      <c r="B102" s="142" t="s">
        <v>73</v>
      </c>
      <c r="C102" s="158"/>
      <c r="D102" s="158"/>
      <c r="E102" s="158"/>
      <c r="F102" s="158"/>
      <c r="G102" s="158"/>
      <c r="H102" s="158"/>
      <c r="I102" s="158"/>
      <c r="J102" s="158"/>
    </row>
    <row r="103" spans="1:10" x14ac:dyDescent="0.25">
      <c r="A103" s="46" t="s">
        <v>53</v>
      </c>
      <c r="B103" s="49" t="s">
        <v>54</v>
      </c>
      <c r="C103" s="96">
        <f>SUM(Axis:Yes!C35)</f>
        <v>43665</v>
      </c>
      <c r="D103" s="96">
        <f>SUM(Axis:Yes!D35)</f>
        <v>2965165</v>
      </c>
      <c r="E103" s="96">
        <f>SUM(Axis:Yes!E35)</f>
        <v>6179</v>
      </c>
      <c r="F103" s="96">
        <f>SUM(Axis:Yes!F35)</f>
        <v>13437309.940769998</v>
      </c>
      <c r="G103" s="59">
        <f t="shared" ref="G103:G109" si="53">E103/C103*100</f>
        <v>14.15092179090805</v>
      </c>
      <c r="H103" s="59">
        <f t="shared" ref="H103:H109" si="54">F103/D103*100</f>
        <v>453.17241842426972</v>
      </c>
      <c r="I103" s="96">
        <f>SUM(Axis:Yes!I35)</f>
        <v>5244</v>
      </c>
      <c r="J103" s="96">
        <f>SUM(Axis:Yes!J35)</f>
        <v>2754063.6225799997</v>
      </c>
    </row>
    <row r="104" spans="1:10" x14ac:dyDescent="0.25">
      <c r="A104" s="46" t="s">
        <v>55</v>
      </c>
      <c r="B104" s="49" t="s">
        <v>39</v>
      </c>
      <c r="C104" s="96">
        <f>SUM(Axis:Yes!C36)</f>
        <v>9053</v>
      </c>
      <c r="D104" s="96">
        <f>SUM(Axis:Yes!D36)</f>
        <v>10385690</v>
      </c>
      <c r="E104" s="96">
        <f>SUM(Axis:Yes!E36)</f>
        <v>974</v>
      </c>
      <c r="F104" s="96">
        <f>SUM(Axis:Yes!F36)</f>
        <v>1587624.98251</v>
      </c>
      <c r="G104" s="59">
        <f t="shared" si="53"/>
        <v>10.758864464818291</v>
      </c>
      <c r="H104" s="59">
        <f t="shared" si="54"/>
        <v>15.286658686230767</v>
      </c>
      <c r="I104" s="96">
        <f>SUM(Axis:Yes!I36)</f>
        <v>1760</v>
      </c>
      <c r="J104" s="96">
        <f>SUM(Axis:Yes!J36)</f>
        <v>3101145.4898800002</v>
      </c>
    </row>
    <row r="105" spans="1:10" x14ac:dyDescent="0.25">
      <c r="A105" s="46" t="s">
        <v>56</v>
      </c>
      <c r="B105" s="49" t="s">
        <v>57</v>
      </c>
      <c r="C105" s="96">
        <f>SUM(Axis:Yes!C37)</f>
        <v>180926</v>
      </c>
      <c r="D105" s="96">
        <f>SUM(Axis:Yes!D37)</f>
        <v>569561949</v>
      </c>
      <c r="E105" s="96">
        <f>SUM(Axis:Yes!E37)</f>
        <v>66608</v>
      </c>
      <c r="F105" s="96">
        <f>SUM(Axis:Yes!F37)</f>
        <v>299425522.93831003</v>
      </c>
      <c r="G105" s="59">
        <f t="shared" si="53"/>
        <v>36.815051457501966</v>
      </c>
      <c r="H105" s="59">
        <f t="shared" si="54"/>
        <v>52.571195014698922</v>
      </c>
      <c r="I105" s="96">
        <f>SUM(Axis:Yes!I37)</f>
        <v>305291</v>
      </c>
      <c r="J105" s="96">
        <f>SUM(Axis:Yes!J37)</f>
        <v>1156847490.56038</v>
      </c>
    </row>
    <row r="106" spans="1:10" x14ac:dyDescent="0.25">
      <c r="A106" s="46" t="s">
        <v>58</v>
      </c>
      <c r="B106" s="49" t="s">
        <v>59</v>
      </c>
      <c r="C106" s="96">
        <f>SUM(Axis:Yes!C38)</f>
        <v>3835349</v>
      </c>
      <c r="D106" s="96">
        <f>SUM(Axis:Yes!D38)</f>
        <v>439171061</v>
      </c>
      <c r="E106" s="96">
        <f>SUM(Axis:Yes!E38)</f>
        <v>318708</v>
      </c>
      <c r="F106" s="96">
        <f>SUM(Axis:Yes!F38)</f>
        <v>208739622.57502997</v>
      </c>
      <c r="G106" s="59">
        <f t="shared" si="53"/>
        <v>8.309752254618811</v>
      </c>
      <c r="H106" s="59">
        <f t="shared" si="54"/>
        <v>47.530368257809677</v>
      </c>
      <c r="I106" s="96">
        <f>SUM(Axis:Yes!I38)</f>
        <v>5010535</v>
      </c>
      <c r="J106" s="96">
        <f>SUM(Axis:Yes!J38)</f>
        <v>581847263.84275007</v>
      </c>
    </row>
    <row r="107" spans="1:10" x14ac:dyDescent="0.25">
      <c r="A107" s="46" t="s">
        <v>60</v>
      </c>
      <c r="B107" s="49" t="s">
        <v>47</v>
      </c>
      <c r="C107" s="96">
        <f>SUM(Axis:Yes!C39)</f>
        <v>13509562</v>
      </c>
      <c r="D107" s="96">
        <f>SUM(Axis:Yes!D39)</f>
        <v>6161409720.2165899</v>
      </c>
      <c r="E107" s="96">
        <f>SUM(Axis:Yes!E39)</f>
        <v>19105034</v>
      </c>
      <c r="F107" s="96">
        <f>SUM(Axis:Yes!F39)</f>
        <v>7467669423.841958</v>
      </c>
      <c r="G107" s="59">
        <f t="shared" si="53"/>
        <v>141.41860409686117</v>
      </c>
      <c r="H107" s="59">
        <f t="shared" si="54"/>
        <v>121.20066288303011</v>
      </c>
      <c r="I107" s="96">
        <f>SUM(Axis:Yes!I39)</f>
        <v>20406216</v>
      </c>
      <c r="J107" s="96">
        <f>SUM(Axis:Yes!J39)</f>
        <v>5718259432.8634396</v>
      </c>
    </row>
    <row r="108" spans="1:10" ht="30" x14ac:dyDescent="0.25">
      <c r="A108" s="149">
        <v>5</v>
      </c>
      <c r="B108" s="150" t="s">
        <v>61</v>
      </c>
      <c r="C108" s="95">
        <f>SUM(Axis:Yes!C40)</f>
        <v>17578555</v>
      </c>
      <c r="D108" s="95">
        <f>SUM(Axis:Yes!D40)</f>
        <v>7183493585.2165899</v>
      </c>
      <c r="E108" s="95">
        <f>SUM(Axis:Yes!E40)</f>
        <v>19497503</v>
      </c>
      <c r="F108" s="95">
        <f>SUM(Axis:Yes!F40)</f>
        <v>7990859504.2785816</v>
      </c>
      <c r="G108" s="59">
        <f t="shared" si="53"/>
        <v>110.91641491578801</v>
      </c>
      <c r="H108" s="59">
        <f t="shared" si="54"/>
        <v>111.23918201477238</v>
      </c>
      <c r="I108" s="95">
        <f>SUM(Axis:Yes!I40)</f>
        <v>25729046</v>
      </c>
      <c r="J108" s="95">
        <f>SUM(Axis:Yes!J40)</f>
        <v>7462809396.3790293</v>
      </c>
    </row>
    <row r="109" spans="1:10" x14ac:dyDescent="0.25">
      <c r="A109" s="149"/>
      <c r="B109" s="152" t="s">
        <v>62</v>
      </c>
      <c r="C109" s="95">
        <f>SUM(Axis:Yes!C41)</f>
        <v>19881873</v>
      </c>
      <c r="D109" s="95">
        <f>SUM(Axis:Yes!D41)</f>
        <v>8793196756.9303398</v>
      </c>
      <c r="E109" s="95">
        <f>SUM(Axis:Yes!E41)</f>
        <v>21877801</v>
      </c>
      <c r="F109" s="95">
        <f>SUM(Axis:Yes!F41)</f>
        <v>9381032892.4570084</v>
      </c>
      <c r="G109" s="59">
        <f t="shared" si="53"/>
        <v>110.03893345460965</v>
      </c>
      <c r="H109" s="59">
        <f t="shared" si="54"/>
        <v>106.68512432709261</v>
      </c>
      <c r="I109" s="95">
        <f>SUM(Axis:Yes!I41)</f>
        <v>30060917</v>
      </c>
      <c r="J109" s="95">
        <f>SUM(Axis:Yes!J41)</f>
        <v>9924022844.141119</v>
      </c>
    </row>
    <row r="110" spans="1:10" x14ac:dyDescent="0.25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</row>
    <row r="111" spans="1:10" x14ac:dyDescent="0.25">
      <c r="A111" s="159" t="s">
        <v>64</v>
      </c>
      <c r="B111" s="159"/>
      <c r="C111" s="159"/>
      <c r="D111" s="159"/>
      <c r="E111" s="159"/>
      <c r="F111" s="159"/>
      <c r="G111" s="159"/>
      <c r="H111" s="159"/>
      <c r="I111" s="159"/>
      <c r="J111" s="159"/>
    </row>
    <row r="112" spans="1:10" ht="28.5" customHeight="1" x14ac:dyDescent="0.25">
      <c r="A112" s="162" t="s">
        <v>4</v>
      </c>
      <c r="B112" s="160" t="s">
        <v>5</v>
      </c>
      <c r="C112" s="160" t="s">
        <v>8</v>
      </c>
      <c r="D112" s="160"/>
      <c r="E112" s="160" t="s">
        <v>9</v>
      </c>
      <c r="F112" s="160"/>
      <c r="G112" s="160" t="s">
        <v>10</v>
      </c>
      <c r="H112" s="160"/>
      <c r="I112" s="160" t="s">
        <v>11</v>
      </c>
      <c r="J112" s="160"/>
    </row>
    <row r="113" spans="1:10" x14ac:dyDescent="0.25">
      <c r="A113" s="162"/>
      <c r="B113" s="160"/>
      <c r="C113" s="46" t="s">
        <v>12</v>
      </c>
      <c r="D113" s="46" t="s">
        <v>13</v>
      </c>
      <c r="E113" s="46" t="s">
        <v>12</v>
      </c>
      <c r="F113" s="46" t="s">
        <v>13</v>
      </c>
      <c r="G113" s="46" t="s">
        <v>12</v>
      </c>
      <c r="H113" s="46" t="s">
        <v>13</v>
      </c>
      <c r="I113" s="46" t="s">
        <v>12</v>
      </c>
      <c r="J113" s="141" t="s">
        <v>13</v>
      </c>
    </row>
    <row r="114" spans="1:10" x14ac:dyDescent="0.25">
      <c r="A114" s="50">
        <v>1</v>
      </c>
      <c r="B114" s="142" t="s">
        <v>72</v>
      </c>
      <c r="C114" s="158"/>
      <c r="D114" s="158"/>
      <c r="E114" s="158"/>
      <c r="F114" s="158"/>
      <c r="G114" s="158"/>
      <c r="H114" s="158"/>
      <c r="I114" s="158"/>
      <c r="J114" s="158"/>
    </row>
    <row r="115" spans="1:10" x14ac:dyDescent="0.25">
      <c r="A115" s="149" t="s">
        <v>15</v>
      </c>
      <c r="B115" s="148" t="s">
        <v>16</v>
      </c>
      <c r="C115" s="95">
        <f>MGB!C12+VKGB!C12</f>
        <v>581841</v>
      </c>
      <c r="D115" s="95">
        <f>MGB!D12+VKGB!D12</f>
        <v>46422069.688287109</v>
      </c>
      <c r="E115" s="95">
        <f>MGB!E12+VKGB!E12</f>
        <v>358919</v>
      </c>
      <c r="F115" s="95">
        <f>MGB!F12+VKGB!F12</f>
        <v>31393728.371459998</v>
      </c>
      <c r="G115" s="59">
        <f t="shared" ref="G115:G136" si="55">E115/C115*100</f>
        <v>61.686783846446026</v>
      </c>
      <c r="H115" s="59">
        <f t="shared" ref="H115:H136" si="56">F115/D115*100</f>
        <v>67.626731385009847</v>
      </c>
      <c r="I115" s="95">
        <f>MGB!I12+VKGB!I12</f>
        <v>746666</v>
      </c>
      <c r="J115" s="95">
        <f>MGB!J12+VKGB!J12</f>
        <v>71895930.320559993</v>
      </c>
    </row>
    <row r="116" spans="1:10" x14ac:dyDescent="0.25">
      <c r="A116" s="46" t="s">
        <v>17</v>
      </c>
      <c r="B116" s="48" t="s">
        <v>18</v>
      </c>
      <c r="C116" s="96">
        <f>MGB!C13+VKGB!C13</f>
        <v>559802</v>
      </c>
      <c r="D116" s="96">
        <f>MGB!D13+VKGB!D13</f>
        <v>44026463.803635865</v>
      </c>
      <c r="E116" s="96">
        <f>MGB!E13+VKGB!E13</f>
        <v>358613</v>
      </c>
      <c r="F116" s="96">
        <f>MGB!F13+VKGB!F13</f>
        <v>31345338.371459998</v>
      </c>
      <c r="G116" s="59">
        <f t="shared" si="55"/>
        <v>64.060685742458944</v>
      </c>
      <c r="H116" s="59">
        <f t="shared" si="56"/>
        <v>71.196584198232586</v>
      </c>
      <c r="I116" s="96">
        <f>MGB!I13+VKGB!I13</f>
        <v>746331</v>
      </c>
      <c r="J116" s="96">
        <f>MGB!J13+VKGB!J13</f>
        <v>71595265.147209987</v>
      </c>
    </row>
    <row r="117" spans="1:10" x14ac:dyDescent="0.25">
      <c r="A117" s="46" t="s">
        <v>19</v>
      </c>
      <c r="B117" s="48" t="s">
        <v>20</v>
      </c>
      <c r="C117" s="96">
        <f>MGB!C14+VKGB!C14</f>
        <v>13324</v>
      </c>
      <c r="D117" s="96">
        <f>MGB!D14+VKGB!D14</f>
        <v>1491856.9852949998</v>
      </c>
      <c r="E117" s="96">
        <f>MGB!E14+VKGB!E14</f>
        <v>306</v>
      </c>
      <c r="F117" s="96">
        <f>MGB!F14+VKGB!F14</f>
        <v>48390</v>
      </c>
      <c r="G117" s="59">
        <f t="shared" si="55"/>
        <v>2.2966076253377361</v>
      </c>
      <c r="H117" s="59">
        <f t="shared" si="56"/>
        <v>3.2436085011480751</v>
      </c>
      <c r="I117" s="96">
        <f>MGB!I14+VKGB!I14</f>
        <v>335</v>
      </c>
      <c r="J117" s="96">
        <f>MGB!J14+VKGB!J14</f>
        <v>300665.17335</v>
      </c>
    </row>
    <row r="118" spans="1:10" x14ac:dyDescent="0.25">
      <c r="A118" s="46" t="s">
        <v>21</v>
      </c>
      <c r="B118" s="48" t="s">
        <v>22</v>
      </c>
      <c r="C118" s="96">
        <f>MGB!C15+VKGB!C15</f>
        <v>8715</v>
      </c>
      <c r="D118" s="96">
        <f>MGB!D15+VKGB!D15</f>
        <v>903748.89935624995</v>
      </c>
      <c r="E118" s="96">
        <f>MGB!E15+VKGB!E15</f>
        <v>0</v>
      </c>
      <c r="F118" s="96">
        <f>MGB!F15+VKGB!F15</f>
        <v>0</v>
      </c>
      <c r="G118" s="59">
        <f t="shared" si="55"/>
        <v>0</v>
      </c>
      <c r="H118" s="59">
        <f t="shared" si="56"/>
        <v>0</v>
      </c>
      <c r="I118" s="96">
        <f>MGB!I15+VKGB!I15</f>
        <v>0</v>
      </c>
      <c r="J118" s="96">
        <f>MGB!J15+VKGB!J15</f>
        <v>0</v>
      </c>
    </row>
    <row r="119" spans="1:10" ht="30" x14ac:dyDescent="0.25">
      <c r="A119" s="54"/>
      <c r="B119" s="143" t="s">
        <v>23</v>
      </c>
      <c r="C119" s="151">
        <f>MGB!C16+VKGB!C16</f>
        <v>0</v>
      </c>
      <c r="D119" s="151">
        <f>MGB!D16+VKGB!D16</f>
        <v>0</v>
      </c>
      <c r="E119" s="151">
        <f>MGB!E16+VKGB!E16</f>
        <v>0</v>
      </c>
      <c r="F119" s="151">
        <f>MGB!F16+VKGB!F16</f>
        <v>0</v>
      </c>
      <c r="G119" s="59" t="e">
        <f t="shared" si="55"/>
        <v>#DIV/0!</v>
      </c>
      <c r="H119" s="59" t="e">
        <f t="shared" si="56"/>
        <v>#DIV/0!</v>
      </c>
      <c r="I119" s="151">
        <f>MGB!I16+VKGB!I16</f>
        <v>0</v>
      </c>
      <c r="J119" s="151">
        <f>MGB!J16+VKGB!J16</f>
        <v>0</v>
      </c>
    </row>
    <row r="120" spans="1:10" ht="30" x14ac:dyDescent="0.25">
      <c r="A120" s="54"/>
      <c r="B120" s="143" t="s">
        <v>24</v>
      </c>
      <c r="C120" s="151">
        <f>MGB!C17+VKGB!C17</f>
        <v>0</v>
      </c>
      <c r="D120" s="151">
        <f>MGB!D17+VKGB!D17</f>
        <v>0</v>
      </c>
      <c r="E120" s="151">
        <f>MGB!E17+VKGB!E17</f>
        <v>233053</v>
      </c>
      <c r="F120" s="151">
        <f>MGB!F17+VKGB!F17</f>
        <v>17871818.686549999</v>
      </c>
      <c r="G120" s="59" t="e">
        <f t="shared" si="55"/>
        <v>#DIV/0!</v>
      </c>
      <c r="H120" s="59" t="e">
        <f t="shared" si="56"/>
        <v>#DIV/0!</v>
      </c>
      <c r="I120" s="151">
        <f>MGB!I17+VKGB!I17</f>
        <v>481405</v>
      </c>
      <c r="J120" s="151">
        <f>MGB!J17+VKGB!J17</f>
        <v>35313843.430402569</v>
      </c>
    </row>
    <row r="121" spans="1:10" x14ac:dyDescent="0.25">
      <c r="A121" s="149" t="s">
        <v>25</v>
      </c>
      <c r="B121" s="55" t="s">
        <v>26</v>
      </c>
      <c r="C121" s="95">
        <f>MGB!C18+VKGB!C18</f>
        <v>50689</v>
      </c>
      <c r="D121" s="95">
        <f>MGB!D18+VKGB!D18</f>
        <v>16177446</v>
      </c>
      <c r="E121" s="95">
        <f>MGB!E18+VKGB!E18</f>
        <v>16623</v>
      </c>
      <c r="F121" s="95">
        <f>MGB!F18+VKGB!F18</f>
        <v>7092085.3869100008</v>
      </c>
      <c r="G121" s="59">
        <f t="shared" si="55"/>
        <v>32.794097338673083</v>
      </c>
      <c r="H121" s="59">
        <f t="shared" si="56"/>
        <v>43.839338959375915</v>
      </c>
      <c r="I121" s="95">
        <f>MGB!I18+VKGB!I18</f>
        <v>81439</v>
      </c>
      <c r="J121" s="95">
        <f>MGB!J18+VKGB!J18</f>
        <v>14712479.82377</v>
      </c>
    </row>
    <row r="122" spans="1:10" ht="30" x14ac:dyDescent="0.25">
      <c r="A122" s="46" t="s">
        <v>27</v>
      </c>
      <c r="B122" s="48" t="s">
        <v>28</v>
      </c>
      <c r="C122" s="96">
        <f>MGB!C19+VKGB!C19</f>
        <v>16337</v>
      </c>
      <c r="D122" s="96">
        <f>MGB!D19+VKGB!D19</f>
        <v>4587987</v>
      </c>
      <c r="E122" s="96">
        <f>MGB!E19+VKGB!E19</f>
        <v>16541</v>
      </c>
      <c r="F122" s="96">
        <f>MGB!F19+VKGB!F19</f>
        <v>5277687.7844600007</v>
      </c>
      <c r="G122" s="59">
        <f t="shared" si="55"/>
        <v>101.2486992715921</v>
      </c>
      <c r="H122" s="59">
        <f t="shared" si="56"/>
        <v>115.03275367737531</v>
      </c>
      <c r="I122" s="96">
        <f>MGB!I19+VKGB!I19</f>
        <v>81009</v>
      </c>
      <c r="J122" s="96">
        <f>MGB!J19+VKGB!J19</f>
        <v>13015947.423110001</v>
      </c>
    </row>
    <row r="123" spans="1:10" x14ac:dyDescent="0.25">
      <c r="A123" s="46" t="s">
        <v>29</v>
      </c>
      <c r="B123" s="49" t="s">
        <v>30</v>
      </c>
      <c r="C123" s="96">
        <f>MGB!C20+VKGB!C20</f>
        <v>15162</v>
      </c>
      <c r="D123" s="96">
        <f>MGB!D20+VKGB!D20</f>
        <v>5265534</v>
      </c>
      <c r="E123" s="96">
        <f>MGB!E20+VKGB!E20</f>
        <v>16</v>
      </c>
      <c r="F123" s="96">
        <f>MGB!F20+VKGB!F20</f>
        <v>436400</v>
      </c>
      <c r="G123" s="59">
        <f t="shared" si="55"/>
        <v>0.10552697533306951</v>
      </c>
      <c r="H123" s="59">
        <f t="shared" si="56"/>
        <v>8.287858363463231</v>
      </c>
      <c r="I123" s="96">
        <f>MGB!I20+VKGB!I20</f>
        <v>42</v>
      </c>
      <c r="J123" s="96">
        <f>MGB!J20+VKGB!J20</f>
        <v>856253.72070000006</v>
      </c>
    </row>
    <row r="124" spans="1:10" x14ac:dyDescent="0.25">
      <c r="A124" s="46" t="s">
        <v>31</v>
      </c>
      <c r="B124" s="49" t="s">
        <v>32</v>
      </c>
      <c r="C124" s="96">
        <f>MGB!C21+VKGB!C21</f>
        <v>6937</v>
      </c>
      <c r="D124" s="96">
        <f>MGB!D21+VKGB!D21</f>
        <v>2444229</v>
      </c>
      <c r="E124" s="96">
        <f>MGB!E21+VKGB!E21</f>
        <v>6</v>
      </c>
      <c r="F124" s="96">
        <f>MGB!F21+VKGB!F21</f>
        <v>1360000</v>
      </c>
      <c r="G124" s="59">
        <f t="shared" si="55"/>
        <v>8.6492720196050157E-2</v>
      </c>
      <c r="H124" s="59">
        <f t="shared" si="56"/>
        <v>55.641267655362903</v>
      </c>
      <c r="I124" s="96">
        <f>MGB!I21+VKGB!I21</f>
        <v>9</v>
      </c>
      <c r="J124" s="96">
        <f>MGB!J21+VKGB!J21</f>
        <v>741430.46378999995</v>
      </c>
    </row>
    <row r="125" spans="1:10" ht="30" x14ac:dyDescent="0.25">
      <c r="A125" s="46" t="s">
        <v>33</v>
      </c>
      <c r="B125" s="49" t="s">
        <v>34</v>
      </c>
      <c r="C125" s="96">
        <f>MGB!C22+VKGB!C22</f>
        <v>12253</v>
      </c>
      <c r="D125" s="96">
        <f>MGB!D22+VKGB!D22</f>
        <v>3879696</v>
      </c>
      <c r="E125" s="96">
        <f>MGB!E22+VKGB!E22</f>
        <v>60</v>
      </c>
      <c r="F125" s="96">
        <f>MGB!F22+VKGB!F22</f>
        <v>17997.602449999657</v>
      </c>
      <c r="G125" s="59">
        <f t="shared" si="55"/>
        <v>0.48967599771484538</v>
      </c>
      <c r="H125" s="59">
        <f t="shared" si="56"/>
        <v>0.46389207943095689</v>
      </c>
      <c r="I125" s="96">
        <f>MGB!I22+VKGB!I22</f>
        <v>379</v>
      </c>
      <c r="J125" s="96">
        <f>MGB!J22+VKGB!J22</f>
        <v>98848.21616999968</v>
      </c>
    </row>
    <row r="126" spans="1:10" ht="30" x14ac:dyDescent="0.25">
      <c r="A126" s="54"/>
      <c r="B126" s="144" t="s">
        <v>35</v>
      </c>
      <c r="C126" s="151">
        <f>MGB!C23+VKGB!C23</f>
        <v>0</v>
      </c>
      <c r="D126" s="151">
        <f>MGB!D23+VKGB!D23</f>
        <v>0</v>
      </c>
      <c r="E126" s="151">
        <f>MGB!E23+VKGB!E23</f>
        <v>0</v>
      </c>
      <c r="F126" s="151">
        <f>MGB!F23+VKGB!F23</f>
        <v>0</v>
      </c>
      <c r="G126" s="59" t="e">
        <f t="shared" si="55"/>
        <v>#DIV/0!</v>
      </c>
      <c r="H126" s="59" t="e">
        <f t="shared" si="56"/>
        <v>#DIV/0!</v>
      </c>
      <c r="I126" s="151">
        <f>MGB!I23+VKGB!I23</f>
        <v>0</v>
      </c>
      <c r="J126" s="151">
        <f>MGB!J23+VKGB!J23</f>
        <v>0</v>
      </c>
    </row>
    <row r="127" spans="1:10" x14ac:dyDescent="0.25">
      <c r="A127" s="46" t="s">
        <v>36</v>
      </c>
      <c r="B127" s="48" t="s">
        <v>37</v>
      </c>
      <c r="C127" s="96">
        <f>MGB!C24+VKGB!C24</f>
        <v>3555</v>
      </c>
      <c r="D127" s="96">
        <f>MGB!D24+VKGB!D24</f>
        <v>401039</v>
      </c>
      <c r="E127" s="96">
        <f>MGB!E24+VKGB!E24</f>
        <v>0</v>
      </c>
      <c r="F127" s="96">
        <f>MGB!F24+VKGB!F24</f>
        <v>0</v>
      </c>
      <c r="G127" s="59">
        <f t="shared" si="55"/>
        <v>0</v>
      </c>
      <c r="H127" s="59">
        <f t="shared" si="56"/>
        <v>0</v>
      </c>
      <c r="I127" s="96">
        <f>MGB!I24+VKGB!I24</f>
        <v>0</v>
      </c>
      <c r="J127" s="96">
        <f>MGB!J24+VKGB!J24</f>
        <v>0</v>
      </c>
    </row>
    <row r="128" spans="1:10" x14ac:dyDescent="0.25">
      <c r="A128" s="46" t="s">
        <v>38</v>
      </c>
      <c r="B128" s="48" t="s">
        <v>39</v>
      </c>
      <c r="C128" s="96">
        <f>MGB!C25+VKGB!C25</f>
        <v>7602</v>
      </c>
      <c r="D128" s="96">
        <f>MGB!D25+VKGB!D25</f>
        <v>1438280</v>
      </c>
      <c r="E128" s="96">
        <f>MGB!E25+VKGB!E25</f>
        <v>253</v>
      </c>
      <c r="F128" s="96">
        <f>MGB!F25+VKGB!F25</f>
        <v>22970.116969999999</v>
      </c>
      <c r="G128" s="59">
        <f t="shared" si="55"/>
        <v>3.3280715601157591</v>
      </c>
      <c r="H128" s="59">
        <f t="shared" si="56"/>
        <v>1.5970546048057401</v>
      </c>
      <c r="I128" s="96">
        <f>MGB!I25+VKGB!I25</f>
        <v>2771</v>
      </c>
      <c r="J128" s="96">
        <f>MGB!J25+VKGB!J25</f>
        <v>628696.97780999995</v>
      </c>
    </row>
    <row r="129" spans="1:10" x14ac:dyDescent="0.25">
      <c r="A129" s="46" t="s">
        <v>40</v>
      </c>
      <c r="B129" s="48" t="s">
        <v>41</v>
      </c>
      <c r="C129" s="96">
        <f>MGB!C26+VKGB!C26</f>
        <v>8801</v>
      </c>
      <c r="D129" s="96">
        <f>MGB!D26+VKGB!D26</f>
        <v>5745699.0000000009</v>
      </c>
      <c r="E129" s="96">
        <f>MGB!E26+VKGB!E26</f>
        <v>194</v>
      </c>
      <c r="F129" s="96">
        <f>MGB!F26+VKGB!F26</f>
        <v>94518.884000000005</v>
      </c>
      <c r="G129" s="59">
        <f t="shared" si="55"/>
        <v>2.2042949664810818</v>
      </c>
      <c r="H129" s="59">
        <f t="shared" si="56"/>
        <v>1.6450371660610832</v>
      </c>
      <c r="I129" s="96">
        <f>MGB!I26+VKGB!I26</f>
        <v>18860</v>
      </c>
      <c r="J129" s="96">
        <f>MGB!J26+VKGB!J26</f>
        <v>13347462.46239</v>
      </c>
    </row>
    <row r="130" spans="1:10" x14ac:dyDescent="0.25">
      <c r="A130" s="46" t="s">
        <v>42</v>
      </c>
      <c r="B130" s="48" t="s">
        <v>43</v>
      </c>
      <c r="C130" s="96">
        <f>MGB!C27+VKGB!C27</f>
        <v>4638</v>
      </c>
      <c r="D130" s="96">
        <f>MGB!D27+VKGB!D27</f>
        <v>613771</v>
      </c>
      <c r="E130" s="96">
        <f>MGB!E27+VKGB!E27</f>
        <v>0</v>
      </c>
      <c r="F130" s="96">
        <f>MGB!F27+VKGB!F27</f>
        <v>0</v>
      </c>
      <c r="G130" s="59">
        <f t="shared" si="55"/>
        <v>0</v>
      </c>
      <c r="H130" s="59">
        <f t="shared" si="56"/>
        <v>0</v>
      </c>
      <c r="I130" s="96">
        <f>MGB!I27+VKGB!I27</f>
        <v>0</v>
      </c>
      <c r="J130" s="96">
        <f>MGB!J27+VKGB!J27</f>
        <v>0</v>
      </c>
    </row>
    <row r="131" spans="1:10" x14ac:dyDescent="0.25">
      <c r="A131" s="46" t="s">
        <v>44</v>
      </c>
      <c r="B131" s="48" t="s">
        <v>45</v>
      </c>
      <c r="C131" s="96">
        <f>MGB!C28+VKGB!C28</f>
        <v>6128</v>
      </c>
      <c r="D131" s="96">
        <f>MGB!D28+VKGB!D28</f>
        <v>885673.99999999988</v>
      </c>
      <c r="E131" s="96">
        <f>MGB!E28+VKGB!E28</f>
        <v>38</v>
      </c>
      <c r="F131" s="96">
        <f>MGB!F28+VKGB!F28</f>
        <v>8702.7939999999999</v>
      </c>
      <c r="G131" s="59">
        <f t="shared" si="55"/>
        <v>0.62010443864229758</v>
      </c>
      <c r="H131" s="59">
        <f t="shared" si="56"/>
        <v>0.98261820940887967</v>
      </c>
      <c r="I131" s="96">
        <f>MGB!I28+VKGB!I28</f>
        <v>0</v>
      </c>
      <c r="J131" s="96">
        <f>MGB!J28+VKGB!J28</f>
        <v>0</v>
      </c>
    </row>
    <row r="132" spans="1:10" x14ac:dyDescent="0.25">
      <c r="A132" s="46" t="s">
        <v>46</v>
      </c>
      <c r="B132" s="48" t="s">
        <v>47</v>
      </c>
      <c r="C132" s="96">
        <f>MGB!C29+VKGB!C29</f>
        <v>17600</v>
      </c>
      <c r="D132" s="96">
        <f>MGB!D29+VKGB!D29</f>
        <v>2894392</v>
      </c>
      <c r="E132" s="96">
        <f>MGB!E29+VKGB!E29</f>
        <v>9156</v>
      </c>
      <c r="F132" s="96">
        <f>MGB!F29+VKGB!F29</f>
        <v>3329195.6367000001</v>
      </c>
      <c r="G132" s="59">
        <f t="shared" si="55"/>
        <v>52.022727272727273</v>
      </c>
      <c r="H132" s="59">
        <f t="shared" si="56"/>
        <v>115.02227883092546</v>
      </c>
      <c r="I132" s="96">
        <f>MGB!I29+VKGB!I29</f>
        <v>44323</v>
      </c>
      <c r="J132" s="96">
        <f>MGB!J29+VKGB!J29</f>
        <v>6086321.5478000008</v>
      </c>
    </row>
    <row r="133" spans="1:10" ht="30" x14ac:dyDescent="0.25">
      <c r="A133" s="54"/>
      <c r="B133" s="145" t="s">
        <v>48</v>
      </c>
      <c r="C133" s="151">
        <f>MGB!C30+VKGB!C30</f>
        <v>0</v>
      </c>
      <c r="D133" s="151">
        <f>MGB!D30+VKGB!D30</f>
        <v>0</v>
      </c>
      <c r="E133" s="151">
        <f>MGB!E30+VKGB!E30</f>
        <v>239</v>
      </c>
      <c r="F133" s="151">
        <f>MGB!F30+VKGB!F30</f>
        <v>38558.9804</v>
      </c>
      <c r="G133" s="59" t="e">
        <f t="shared" si="55"/>
        <v>#DIV/0!</v>
      </c>
      <c r="H133" s="59" t="e">
        <f t="shared" si="56"/>
        <v>#DIV/0!</v>
      </c>
      <c r="I133" s="151">
        <f>MGB!I30+VKGB!I30</f>
        <v>0</v>
      </c>
      <c r="J133" s="151">
        <f>MGB!J30+VKGB!J30</f>
        <v>0</v>
      </c>
    </row>
    <row r="134" spans="1:10" ht="30" x14ac:dyDescent="0.25">
      <c r="A134" s="149">
        <v>2</v>
      </c>
      <c r="B134" s="148" t="s">
        <v>49</v>
      </c>
      <c r="C134" s="95">
        <f>MGB!C31+VKGB!C31</f>
        <v>680854</v>
      </c>
      <c r="D134" s="95">
        <f>MGB!D31+VKGB!D31</f>
        <v>74578370.688287109</v>
      </c>
      <c r="E134" s="95">
        <f>MGB!E31+VKGB!E31</f>
        <v>385183</v>
      </c>
      <c r="F134" s="95">
        <f>MGB!F31+VKGB!F31</f>
        <v>41941201.190040007</v>
      </c>
      <c r="G134" s="59">
        <f t="shared" si="55"/>
        <v>56.573509151741789</v>
      </c>
      <c r="H134" s="59">
        <f t="shared" si="56"/>
        <v>56.237754730980029</v>
      </c>
      <c r="I134" s="95">
        <f>MGB!I31+VKGB!I31</f>
        <v>894059</v>
      </c>
      <c r="J134" s="95">
        <f>MGB!J31+VKGB!J31</f>
        <v>106670891.13232999</v>
      </c>
    </row>
    <row r="135" spans="1:10" x14ac:dyDescent="0.25">
      <c r="A135" s="46">
        <v>3</v>
      </c>
      <c r="B135" s="51" t="s">
        <v>50</v>
      </c>
      <c r="C135" s="96">
        <f>MGB!C32+VKGB!C32</f>
        <v>93841</v>
      </c>
      <c r="D135" s="96">
        <f>MGB!D32+VKGB!D32</f>
        <v>10108234.000000002</v>
      </c>
      <c r="E135" s="96">
        <f>MGB!E32+VKGB!E32</f>
        <v>64652</v>
      </c>
      <c r="F135" s="96">
        <f>MGB!F32+VKGB!F32</f>
        <v>8015327.1251300005</v>
      </c>
      <c r="G135" s="59">
        <f t="shared" si="55"/>
        <v>68.895259001928792</v>
      </c>
      <c r="H135" s="59">
        <f t="shared" si="56"/>
        <v>79.295029429769812</v>
      </c>
      <c r="I135" s="96">
        <f>MGB!I32+VKGB!I32</f>
        <v>498285</v>
      </c>
      <c r="J135" s="96">
        <f>MGB!J32+VKGB!J32</f>
        <v>41366742.106480002</v>
      </c>
    </row>
    <row r="136" spans="1:10" ht="30" x14ac:dyDescent="0.25">
      <c r="A136" s="54"/>
      <c r="B136" s="154" t="s">
        <v>51</v>
      </c>
      <c r="C136" s="151">
        <f>MGB!C33+VKGB!C33</f>
        <v>0</v>
      </c>
      <c r="D136" s="151">
        <f>MGB!D33+VKGB!D33</f>
        <v>0</v>
      </c>
      <c r="E136" s="151">
        <f>MGB!E33+VKGB!E33</f>
        <v>13758</v>
      </c>
      <c r="F136" s="151">
        <f>MGB!F33+VKGB!F33</f>
        <v>917385.94757000008</v>
      </c>
      <c r="G136" s="59" t="e">
        <f t="shared" si="55"/>
        <v>#DIV/0!</v>
      </c>
      <c r="H136" s="59" t="e">
        <f t="shared" si="56"/>
        <v>#DIV/0!</v>
      </c>
      <c r="I136" s="151">
        <f>MGB!I33+VKGB!I33</f>
        <v>143590</v>
      </c>
      <c r="J136" s="151">
        <f>MGB!J33+VKGB!J33</f>
        <v>8044549.7194873122</v>
      </c>
    </row>
    <row r="137" spans="1:10" x14ac:dyDescent="0.25">
      <c r="A137" s="50">
        <v>4</v>
      </c>
      <c r="B137" s="142" t="s">
        <v>73</v>
      </c>
      <c r="C137" s="158"/>
      <c r="D137" s="158"/>
      <c r="E137" s="158"/>
      <c r="F137" s="158"/>
      <c r="G137" s="158"/>
      <c r="H137" s="158"/>
      <c r="I137" s="158"/>
      <c r="J137" s="158"/>
    </row>
    <row r="138" spans="1:10" x14ac:dyDescent="0.25">
      <c r="A138" s="46" t="s">
        <v>53</v>
      </c>
      <c r="B138" s="49" t="s">
        <v>54</v>
      </c>
      <c r="C138" s="96">
        <f>MGB!C35+VKGB!C35</f>
        <v>0</v>
      </c>
      <c r="D138" s="96">
        <f>MGB!D35+VKGB!D35</f>
        <v>0</v>
      </c>
      <c r="E138" s="96">
        <f>MGB!E35+VKGB!E35</f>
        <v>6471</v>
      </c>
      <c r="F138" s="96">
        <f>MGB!F35+VKGB!F35</f>
        <v>1400548.7239999999</v>
      </c>
      <c r="G138" s="59" t="e">
        <f t="shared" ref="G138:G144" si="57">E138/C138*100</f>
        <v>#DIV/0!</v>
      </c>
      <c r="H138" s="59" t="e">
        <f t="shared" ref="H138:H144" si="58">F138/D138*100</f>
        <v>#DIV/0!</v>
      </c>
      <c r="I138" s="96">
        <f>MGB!I35+VKGB!I35</f>
        <v>0</v>
      </c>
      <c r="J138" s="96">
        <f>MGB!J35+VKGB!J35</f>
        <v>0</v>
      </c>
    </row>
    <row r="139" spans="1:10" x14ac:dyDescent="0.25">
      <c r="A139" s="46" t="s">
        <v>55</v>
      </c>
      <c r="B139" s="49" t="s">
        <v>39</v>
      </c>
      <c r="C139" s="96">
        <f>MGB!C36+VKGB!C36</f>
        <v>0</v>
      </c>
      <c r="D139" s="96">
        <f>MGB!D36+VKGB!D36</f>
        <v>0</v>
      </c>
      <c r="E139" s="96">
        <f>MGB!E36+VKGB!E36</f>
        <v>4</v>
      </c>
      <c r="F139" s="96">
        <f>MGB!F36+VKGB!F36</f>
        <v>2387.2199999999998</v>
      </c>
      <c r="G139" s="59" t="e">
        <f t="shared" si="57"/>
        <v>#DIV/0!</v>
      </c>
      <c r="H139" s="59" t="e">
        <f t="shared" si="58"/>
        <v>#DIV/0!</v>
      </c>
      <c r="I139" s="96">
        <f>MGB!I36+VKGB!I36</f>
        <v>28</v>
      </c>
      <c r="J139" s="96">
        <f>MGB!J36+VKGB!J36</f>
        <v>38776.07329</v>
      </c>
    </row>
    <row r="140" spans="1:10" x14ac:dyDescent="0.25">
      <c r="A140" s="46" t="s">
        <v>56</v>
      </c>
      <c r="B140" s="49" t="s">
        <v>57</v>
      </c>
      <c r="C140" s="96">
        <f>MGB!C37+VKGB!C37</f>
        <v>4768</v>
      </c>
      <c r="D140" s="96">
        <f>MGB!D37+VKGB!D37</f>
        <v>2470237.0000000005</v>
      </c>
      <c r="E140" s="96">
        <f>MGB!E37+VKGB!E37</f>
        <v>636</v>
      </c>
      <c r="F140" s="96">
        <f>MGB!F37+VKGB!F37</f>
        <v>1470442.3579499999</v>
      </c>
      <c r="G140" s="59">
        <f t="shared" si="57"/>
        <v>13.338926174496644</v>
      </c>
      <c r="H140" s="59">
        <f t="shared" si="58"/>
        <v>59.526367629907561</v>
      </c>
      <c r="I140" s="96">
        <f>MGB!I37+VKGB!I37</f>
        <v>2194</v>
      </c>
      <c r="J140" s="96">
        <f>MGB!J37+VKGB!J37</f>
        <v>4702115.6661099996</v>
      </c>
    </row>
    <row r="141" spans="1:10" x14ac:dyDescent="0.25">
      <c r="A141" s="46" t="s">
        <v>58</v>
      </c>
      <c r="B141" s="49" t="s">
        <v>59</v>
      </c>
      <c r="C141" s="96">
        <f>MGB!C38+VKGB!C38</f>
        <v>135</v>
      </c>
      <c r="D141" s="96">
        <f>MGB!D38+VKGB!D38</f>
        <v>45309</v>
      </c>
      <c r="E141" s="96">
        <f>MGB!E38+VKGB!E38</f>
        <v>398</v>
      </c>
      <c r="F141" s="96">
        <f>MGB!F38+VKGB!F38</f>
        <v>315729.76500000001</v>
      </c>
      <c r="G141" s="59">
        <f t="shared" si="57"/>
        <v>294.81481481481484</v>
      </c>
      <c r="H141" s="59">
        <f t="shared" si="58"/>
        <v>696.83675428722779</v>
      </c>
      <c r="I141" s="96">
        <f>MGB!I38+VKGB!I38</f>
        <v>3359</v>
      </c>
      <c r="J141" s="96">
        <f>MGB!J38+VKGB!J38</f>
        <v>421400.06374999997</v>
      </c>
    </row>
    <row r="142" spans="1:10" x14ac:dyDescent="0.25">
      <c r="A142" s="46" t="s">
        <v>60</v>
      </c>
      <c r="B142" s="49" t="s">
        <v>47</v>
      </c>
      <c r="C142" s="96">
        <f>MGB!C39+VKGB!C39</f>
        <v>28523</v>
      </c>
      <c r="D142" s="96">
        <f>MGB!D39+VKGB!D39</f>
        <v>6291755.0000000009</v>
      </c>
      <c r="E142" s="96">
        <f>MGB!E39+VKGB!E39</f>
        <v>13871</v>
      </c>
      <c r="F142" s="96">
        <f>MGB!F39+VKGB!F39</f>
        <v>2459323.25581</v>
      </c>
      <c r="G142" s="59">
        <f t="shared" si="57"/>
        <v>48.63092942537601</v>
      </c>
      <c r="H142" s="59">
        <f t="shared" si="58"/>
        <v>39.088032763672452</v>
      </c>
      <c r="I142" s="96">
        <f>MGB!I39+VKGB!I39</f>
        <v>20473</v>
      </c>
      <c r="J142" s="96">
        <f>MGB!J39+VKGB!J39</f>
        <v>3505459.1319300001</v>
      </c>
    </row>
    <row r="143" spans="1:10" ht="30" x14ac:dyDescent="0.25">
      <c r="A143" s="149">
        <v>5</v>
      </c>
      <c r="B143" s="150" t="s">
        <v>61</v>
      </c>
      <c r="C143" s="95">
        <f>MGB!C40+VKGB!C40</f>
        <v>33426</v>
      </c>
      <c r="D143" s="95">
        <f>MGB!D40+VKGB!D40</f>
        <v>8807301.0000000019</v>
      </c>
      <c r="E143" s="95">
        <f>MGB!E40+VKGB!E40</f>
        <v>21380</v>
      </c>
      <c r="F143" s="95">
        <f>MGB!F40+VKGB!F40</f>
        <v>5648431.3227599999</v>
      </c>
      <c r="G143" s="59">
        <f t="shared" si="57"/>
        <v>63.962185125351525</v>
      </c>
      <c r="H143" s="59">
        <f t="shared" si="58"/>
        <v>64.133510626694815</v>
      </c>
      <c r="I143" s="95">
        <f>MGB!I40+VKGB!I40</f>
        <v>26054</v>
      </c>
      <c r="J143" s="95">
        <f>MGB!J40+VKGB!J40</f>
        <v>8667750.9350799993</v>
      </c>
    </row>
    <row r="144" spans="1:10" x14ac:dyDescent="0.25">
      <c r="A144" s="149"/>
      <c r="B144" s="152" t="s">
        <v>62</v>
      </c>
      <c r="C144" s="95">
        <f>MGB!C41+VKGB!C41</f>
        <v>714280</v>
      </c>
      <c r="D144" s="95">
        <f>MGB!D41+VKGB!D41</f>
        <v>83385671.688287109</v>
      </c>
      <c r="E144" s="95">
        <f>MGB!E41+VKGB!E41</f>
        <v>406563</v>
      </c>
      <c r="F144" s="95">
        <f>MGB!F41+VKGB!F41</f>
        <v>47589632.512800008</v>
      </c>
      <c r="G144" s="59">
        <f t="shared" si="57"/>
        <v>56.919275354202838</v>
      </c>
      <c r="H144" s="59">
        <f t="shared" si="58"/>
        <v>57.071714539519334</v>
      </c>
      <c r="I144" s="95">
        <f>MGB!I41+VKGB!I41</f>
        <v>920113</v>
      </c>
      <c r="J144" s="95">
        <f>MGB!J41+VKGB!J41</f>
        <v>115338642.06740999</v>
      </c>
    </row>
    <row r="145" spans="1:10" x14ac:dyDescent="0.25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</row>
    <row r="146" spans="1:10" x14ac:dyDescent="0.25">
      <c r="A146" s="159" t="s">
        <v>65</v>
      </c>
      <c r="B146" s="159"/>
      <c r="C146" s="159"/>
      <c r="D146" s="159"/>
      <c r="E146" s="159"/>
      <c r="F146" s="159"/>
      <c r="G146" s="159"/>
      <c r="H146" s="159"/>
      <c r="I146" s="159"/>
      <c r="J146" s="159"/>
    </row>
    <row r="147" spans="1:10" ht="31.5" customHeight="1" x14ac:dyDescent="0.25">
      <c r="A147" s="162" t="s">
        <v>4</v>
      </c>
      <c r="B147" s="160" t="s">
        <v>5</v>
      </c>
      <c r="C147" s="160" t="s">
        <v>8</v>
      </c>
      <c r="D147" s="160"/>
      <c r="E147" s="160" t="s">
        <v>9</v>
      </c>
      <c r="F147" s="160"/>
      <c r="G147" s="160" t="s">
        <v>10</v>
      </c>
      <c r="H147" s="160"/>
      <c r="I147" s="160" t="s">
        <v>11</v>
      </c>
      <c r="J147" s="160"/>
    </row>
    <row r="148" spans="1:10" x14ac:dyDescent="0.25">
      <c r="A148" s="162"/>
      <c r="B148" s="160"/>
      <c r="C148" s="46" t="s">
        <v>12</v>
      </c>
      <c r="D148" s="46" t="s">
        <v>13</v>
      </c>
      <c r="E148" s="46" t="s">
        <v>12</v>
      </c>
      <c r="F148" s="46" t="s">
        <v>13</v>
      </c>
      <c r="G148" s="46" t="s">
        <v>12</v>
      </c>
      <c r="H148" s="46" t="s">
        <v>13</v>
      </c>
      <c r="I148" s="46" t="s">
        <v>12</v>
      </c>
      <c r="J148" s="141" t="s">
        <v>13</v>
      </c>
    </row>
    <row r="149" spans="1:10" x14ac:dyDescent="0.25">
      <c r="A149" s="50">
        <v>1</v>
      </c>
      <c r="B149" s="142" t="s">
        <v>72</v>
      </c>
      <c r="C149" s="158"/>
      <c r="D149" s="158"/>
      <c r="E149" s="158"/>
      <c r="F149" s="158"/>
      <c r="G149" s="158"/>
      <c r="H149" s="158"/>
      <c r="I149" s="158"/>
      <c r="J149" s="158"/>
    </row>
    <row r="150" spans="1:10" x14ac:dyDescent="0.25">
      <c r="A150" s="149" t="s">
        <v>15</v>
      </c>
      <c r="B150" s="148" t="s">
        <v>16</v>
      </c>
      <c r="C150" s="95">
        <f>SUM(AU:Utkarsh!C12)</f>
        <v>31938</v>
      </c>
      <c r="D150" s="95">
        <f>SUM(AU:Utkarsh!D12)</f>
        <v>2787322.19417356</v>
      </c>
      <c r="E150" s="95">
        <f>SUM(AU:Utkarsh!E12)</f>
        <v>211076</v>
      </c>
      <c r="F150" s="95">
        <f>SUM(AU:Utkarsh!F12)</f>
        <v>11409136.810799999</v>
      </c>
      <c r="G150" s="59">
        <f t="shared" ref="G150:G171" si="59">E150/C150*100</f>
        <v>660.89298014903875</v>
      </c>
      <c r="H150" s="59">
        <f t="shared" ref="H150:H171" si="60">F150/D150*100</f>
        <v>409.32249722148839</v>
      </c>
      <c r="I150" s="95">
        <f>SUM(AU:Utkarsh!I12)</f>
        <v>528103</v>
      </c>
      <c r="J150" s="95">
        <f>SUM(AU:Utkarsh!J12)</f>
        <v>22588131.721410003</v>
      </c>
    </row>
    <row r="151" spans="1:10" x14ac:dyDescent="0.25">
      <c r="A151" s="46" t="s">
        <v>17</v>
      </c>
      <c r="B151" s="48" t="s">
        <v>18</v>
      </c>
      <c r="C151" s="96">
        <f>SUM(AU:Utkarsh!C13)</f>
        <v>23845</v>
      </c>
      <c r="D151" s="96">
        <f>SUM(AU:Utkarsh!D13)</f>
        <v>1886791.1954319512</v>
      </c>
      <c r="E151" s="96">
        <f>SUM(AU:Utkarsh!E13)</f>
        <v>206416</v>
      </c>
      <c r="F151" s="96">
        <f>SUM(AU:Utkarsh!F13)</f>
        <v>10820602.0688</v>
      </c>
      <c r="G151" s="59">
        <f t="shared" si="59"/>
        <v>865.65737051792837</v>
      </c>
      <c r="H151" s="59">
        <f t="shared" si="60"/>
        <v>573.49229183374439</v>
      </c>
      <c r="I151" s="96">
        <f>SUM(AU:Utkarsh!I13)</f>
        <v>515378</v>
      </c>
      <c r="J151" s="96">
        <f>SUM(AU:Utkarsh!J13)</f>
        <v>21025322.089560002</v>
      </c>
    </row>
    <row r="152" spans="1:10" x14ac:dyDescent="0.25">
      <c r="A152" s="46" t="s">
        <v>19</v>
      </c>
      <c r="B152" s="48" t="s">
        <v>20</v>
      </c>
      <c r="C152" s="96">
        <f>SUM(AU:Utkarsh!C14)</f>
        <v>4762</v>
      </c>
      <c r="D152" s="96">
        <f>SUM(AU:Utkarsh!D14)</f>
        <v>462462.04370156198</v>
      </c>
      <c r="E152" s="96">
        <f>SUM(AU:Utkarsh!E14)</f>
        <v>65</v>
      </c>
      <c r="F152" s="96">
        <f>SUM(AU:Utkarsh!F14)</f>
        <v>96461.505999999994</v>
      </c>
      <c r="G152" s="59">
        <f t="shared" si="59"/>
        <v>1.3649727005459891</v>
      </c>
      <c r="H152" s="59">
        <f t="shared" si="60"/>
        <v>20.858253626161147</v>
      </c>
      <c r="I152" s="96">
        <f>SUM(AU:Utkarsh!I14)</f>
        <v>209</v>
      </c>
      <c r="J152" s="96">
        <f>SUM(AU:Utkarsh!J14)</f>
        <v>313383.87674000004</v>
      </c>
    </row>
    <row r="153" spans="1:10" x14ac:dyDescent="0.25">
      <c r="A153" s="46" t="s">
        <v>21</v>
      </c>
      <c r="B153" s="48" t="s">
        <v>22</v>
      </c>
      <c r="C153" s="96">
        <f>SUM(AU:Utkarsh!C15)</f>
        <v>3331</v>
      </c>
      <c r="D153" s="96">
        <f>SUM(AU:Utkarsh!D15)</f>
        <v>438068.95504004677</v>
      </c>
      <c r="E153" s="96">
        <f>SUM(AU:Utkarsh!E15)</f>
        <v>4595</v>
      </c>
      <c r="F153" s="96">
        <f>SUM(AU:Utkarsh!F15)</f>
        <v>492073.23599999998</v>
      </c>
      <c r="G153" s="59">
        <f t="shared" si="59"/>
        <v>137.94656259381568</v>
      </c>
      <c r="H153" s="59">
        <f t="shared" si="60"/>
        <v>112.32780372556104</v>
      </c>
      <c r="I153" s="96">
        <f>SUM(AU:Utkarsh!I15)</f>
        <v>12516</v>
      </c>
      <c r="J153" s="96">
        <f>SUM(AU:Utkarsh!J15)</f>
        <v>1249425.75511</v>
      </c>
    </row>
    <row r="154" spans="1:10" ht="30" x14ac:dyDescent="0.25">
      <c r="A154" s="54"/>
      <c r="B154" s="143" t="s">
        <v>23</v>
      </c>
      <c r="C154" s="151">
        <f>SUM(AU:Utkarsh!C16)</f>
        <v>0</v>
      </c>
      <c r="D154" s="151">
        <f>SUM(AU:Utkarsh!D16)</f>
        <v>0</v>
      </c>
      <c r="E154" s="151">
        <f>SUM(AU:Utkarsh!E16)</f>
        <v>0</v>
      </c>
      <c r="F154" s="151">
        <f>SUM(AU:Utkarsh!F16)</f>
        <v>0</v>
      </c>
      <c r="G154" s="59" t="e">
        <f t="shared" si="59"/>
        <v>#DIV/0!</v>
      </c>
      <c r="H154" s="59" t="e">
        <f t="shared" si="60"/>
        <v>#DIV/0!</v>
      </c>
      <c r="I154" s="151">
        <f>SUM(AU:Utkarsh!I16)</f>
        <v>0</v>
      </c>
      <c r="J154" s="151">
        <f>SUM(AU:Utkarsh!J16)</f>
        <v>0</v>
      </c>
    </row>
    <row r="155" spans="1:10" ht="30" x14ac:dyDescent="0.25">
      <c r="A155" s="54"/>
      <c r="B155" s="143" t="s">
        <v>24</v>
      </c>
      <c r="C155" s="151">
        <f>SUM(AU:Utkarsh!C17)</f>
        <v>0</v>
      </c>
      <c r="D155" s="151">
        <f>SUM(AU:Utkarsh!D17)</f>
        <v>0</v>
      </c>
      <c r="E155" s="151">
        <f>SUM(AU:Utkarsh!E17)</f>
        <v>105776</v>
      </c>
      <c r="F155" s="151">
        <f>SUM(AU:Utkarsh!F17)</f>
        <v>3475220.39</v>
      </c>
      <c r="G155" s="59" t="e">
        <f t="shared" si="59"/>
        <v>#DIV/0!</v>
      </c>
      <c r="H155" s="59" t="e">
        <f t="shared" si="60"/>
        <v>#DIV/0!</v>
      </c>
      <c r="I155" s="151">
        <f>SUM(AU:Utkarsh!I17)</f>
        <v>228858</v>
      </c>
      <c r="J155" s="151">
        <f>SUM(AU:Utkarsh!J17)</f>
        <v>5271604.3683899958</v>
      </c>
    </row>
    <row r="156" spans="1:10" x14ac:dyDescent="0.25">
      <c r="A156" s="149" t="s">
        <v>25</v>
      </c>
      <c r="B156" s="55" t="s">
        <v>26</v>
      </c>
      <c r="C156" s="95">
        <f>SUM(AU:Utkarsh!C18)</f>
        <v>41817</v>
      </c>
      <c r="D156" s="95">
        <f>SUM(AU:Utkarsh!D18)</f>
        <v>13348696</v>
      </c>
      <c r="E156" s="95">
        <f>SUM(AU:Utkarsh!E18)</f>
        <v>89652</v>
      </c>
      <c r="F156" s="95">
        <f>SUM(AU:Utkarsh!F18)</f>
        <v>13871825.098759999</v>
      </c>
      <c r="G156" s="59">
        <f t="shared" si="59"/>
        <v>214.39127627519906</v>
      </c>
      <c r="H156" s="59">
        <f t="shared" si="60"/>
        <v>103.91895282325704</v>
      </c>
      <c r="I156" s="95">
        <f>SUM(AU:Utkarsh!I18)</f>
        <v>210984</v>
      </c>
      <c r="J156" s="95">
        <f>SUM(AU:Utkarsh!J18)</f>
        <v>40355497.555569999</v>
      </c>
    </row>
    <row r="157" spans="1:10" ht="30" x14ac:dyDescent="0.25">
      <c r="A157" s="46" t="s">
        <v>27</v>
      </c>
      <c r="B157" s="48" t="s">
        <v>28</v>
      </c>
      <c r="C157" s="96">
        <f>SUM(AU:Utkarsh!C19)</f>
        <v>30630</v>
      </c>
      <c r="D157" s="96">
        <f>SUM(AU:Utkarsh!D19)</f>
        <v>4334669</v>
      </c>
      <c r="E157" s="96">
        <f>SUM(AU:Utkarsh!E19)</f>
        <v>88584</v>
      </c>
      <c r="F157" s="96">
        <f>SUM(AU:Utkarsh!F19)</f>
        <v>12429959.215759998</v>
      </c>
      <c r="G157" s="59">
        <f t="shared" si="59"/>
        <v>289.20666013712048</v>
      </c>
      <c r="H157" s="59">
        <f t="shared" si="60"/>
        <v>286.75682539451105</v>
      </c>
      <c r="I157" s="96">
        <f>SUM(AU:Utkarsh!I19)</f>
        <v>202889</v>
      </c>
      <c r="J157" s="96">
        <f>SUM(AU:Utkarsh!J19)</f>
        <v>34420131.943150006</v>
      </c>
    </row>
    <row r="158" spans="1:10" x14ac:dyDescent="0.25">
      <c r="A158" s="46" t="s">
        <v>29</v>
      </c>
      <c r="B158" s="49" t="s">
        <v>30</v>
      </c>
      <c r="C158" s="96">
        <f>SUM(AU:Utkarsh!C20)</f>
        <v>5038</v>
      </c>
      <c r="D158" s="96">
        <f>SUM(AU:Utkarsh!D20)</f>
        <v>4433615</v>
      </c>
      <c r="E158" s="96">
        <f>SUM(AU:Utkarsh!E20)</f>
        <v>1041</v>
      </c>
      <c r="F158" s="96">
        <f>SUM(AU:Utkarsh!F20)</f>
        <v>1023233.776</v>
      </c>
      <c r="G158" s="59">
        <f t="shared" si="59"/>
        <v>20.662961492655814</v>
      </c>
      <c r="H158" s="59">
        <f t="shared" si="60"/>
        <v>23.078994815742909</v>
      </c>
      <c r="I158" s="96">
        <f>SUM(AU:Utkarsh!I20)</f>
        <v>7919</v>
      </c>
      <c r="J158" s="96">
        <f>SUM(AU:Utkarsh!J20)</f>
        <v>5439527.4026800003</v>
      </c>
    </row>
    <row r="159" spans="1:10" x14ac:dyDescent="0.25">
      <c r="A159" s="46" t="s">
        <v>31</v>
      </c>
      <c r="B159" s="49" t="s">
        <v>32</v>
      </c>
      <c r="C159" s="96">
        <f>SUM(AU:Utkarsh!C21)</f>
        <v>3495</v>
      </c>
      <c r="D159" s="96">
        <f>SUM(AU:Utkarsh!D21)</f>
        <v>1072640</v>
      </c>
      <c r="E159" s="96">
        <f>SUM(AU:Utkarsh!E21)</f>
        <v>27</v>
      </c>
      <c r="F159" s="96">
        <f>SUM(AU:Utkarsh!F21)</f>
        <v>418632.10699999996</v>
      </c>
      <c r="G159" s="59">
        <f t="shared" si="59"/>
        <v>0.77253218884120167</v>
      </c>
      <c r="H159" s="59">
        <f t="shared" si="60"/>
        <v>39.028202099492837</v>
      </c>
      <c r="I159" s="96">
        <f>SUM(AU:Utkarsh!I21)</f>
        <v>176</v>
      </c>
      <c r="J159" s="96">
        <f>SUM(AU:Utkarsh!J21)</f>
        <v>495838.20973999996</v>
      </c>
    </row>
    <row r="160" spans="1:10" ht="30" x14ac:dyDescent="0.25">
      <c r="A160" s="46" t="s">
        <v>33</v>
      </c>
      <c r="B160" s="49" t="s">
        <v>34</v>
      </c>
      <c r="C160" s="96">
        <f>SUM(AU:Utkarsh!C22)</f>
        <v>2654</v>
      </c>
      <c r="D160" s="96">
        <f>SUM(AU:Utkarsh!D22)</f>
        <v>3507772</v>
      </c>
      <c r="E160" s="96">
        <f>SUM(AU:Utkarsh!E22)</f>
        <v>0</v>
      </c>
      <c r="F160" s="96">
        <f>SUM(AU:Utkarsh!F22)</f>
        <v>0</v>
      </c>
      <c r="G160" s="59">
        <f t="shared" si="59"/>
        <v>0</v>
      </c>
      <c r="H160" s="59">
        <f t="shared" si="60"/>
        <v>0</v>
      </c>
      <c r="I160" s="96">
        <f>SUM(AU:Utkarsh!I22)</f>
        <v>0</v>
      </c>
      <c r="J160" s="96">
        <f>SUM(AU:Utkarsh!J22)</f>
        <v>0</v>
      </c>
    </row>
    <row r="161" spans="1:10" ht="30" x14ac:dyDescent="0.25">
      <c r="A161" s="54"/>
      <c r="B161" s="144" t="s">
        <v>35</v>
      </c>
      <c r="C161" s="151">
        <f>SUM(AU:Utkarsh!C23)</f>
        <v>0</v>
      </c>
      <c r="D161" s="151">
        <f>SUM(AU:Utkarsh!D23)</f>
        <v>0</v>
      </c>
      <c r="E161" s="151">
        <f>SUM(AU:Utkarsh!E23)</f>
        <v>0</v>
      </c>
      <c r="F161" s="151">
        <f>SUM(AU:Utkarsh!F23)</f>
        <v>0</v>
      </c>
      <c r="G161" s="59" t="e">
        <f t="shared" si="59"/>
        <v>#DIV/0!</v>
      </c>
      <c r="H161" s="59" t="e">
        <f t="shared" si="60"/>
        <v>#DIV/0!</v>
      </c>
      <c r="I161" s="151">
        <f>SUM(AU:Utkarsh!I23)</f>
        <v>0</v>
      </c>
      <c r="J161" s="151">
        <f>SUM(AU:Utkarsh!J23)</f>
        <v>0</v>
      </c>
    </row>
    <row r="162" spans="1:10" x14ac:dyDescent="0.25">
      <c r="A162" s="46" t="s">
        <v>36</v>
      </c>
      <c r="B162" s="48" t="s">
        <v>37</v>
      </c>
      <c r="C162" s="96">
        <f>SUM(AU:Utkarsh!C24)</f>
        <v>1024</v>
      </c>
      <c r="D162" s="96">
        <f>SUM(AU:Utkarsh!D24)</f>
        <v>145577</v>
      </c>
      <c r="E162" s="96">
        <f>SUM(AU:Utkarsh!E24)</f>
        <v>0</v>
      </c>
      <c r="F162" s="96">
        <f>SUM(AU:Utkarsh!F24)</f>
        <v>0</v>
      </c>
      <c r="G162" s="59">
        <f t="shared" si="59"/>
        <v>0</v>
      </c>
      <c r="H162" s="59">
        <f t="shared" si="60"/>
        <v>0</v>
      </c>
      <c r="I162" s="96">
        <f>SUM(AU:Utkarsh!I24)</f>
        <v>0</v>
      </c>
      <c r="J162" s="96">
        <f>SUM(AU:Utkarsh!J24)</f>
        <v>0</v>
      </c>
    </row>
    <row r="163" spans="1:10" x14ac:dyDescent="0.25">
      <c r="A163" s="46" t="s">
        <v>38</v>
      </c>
      <c r="B163" s="48" t="s">
        <v>39</v>
      </c>
      <c r="C163" s="96">
        <f>SUM(AU:Utkarsh!C25)</f>
        <v>6250</v>
      </c>
      <c r="D163" s="96">
        <f>SUM(AU:Utkarsh!D25)</f>
        <v>666446</v>
      </c>
      <c r="E163" s="96">
        <f>SUM(AU:Utkarsh!E25)</f>
        <v>0</v>
      </c>
      <c r="F163" s="96">
        <f>SUM(AU:Utkarsh!F25)</f>
        <v>0</v>
      </c>
      <c r="G163" s="59">
        <f t="shared" si="59"/>
        <v>0</v>
      </c>
      <c r="H163" s="59">
        <f t="shared" si="60"/>
        <v>0</v>
      </c>
      <c r="I163" s="96">
        <f>SUM(AU:Utkarsh!I25)</f>
        <v>1623</v>
      </c>
      <c r="J163" s="96">
        <f>SUM(AU:Utkarsh!J25)</f>
        <v>31493.698</v>
      </c>
    </row>
    <row r="164" spans="1:10" x14ac:dyDescent="0.25">
      <c r="A164" s="46" t="s">
        <v>40</v>
      </c>
      <c r="B164" s="48" t="s">
        <v>41</v>
      </c>
      <c r="C164" s="96">
        <f>SUM(AU:Utkarsh!C26)</f>
        <v>13507</v>
      </c>
      <c r="D164" s="96">
        <f>SUM(AU:Utkarsh!D26)</f>
        <v>5655404</v>
      </c>
      <c r="E164" s="96">
        <f>SUM(AU:Utkarsh!E26)</f>
        <v>8672</v>
      </c>
      <c r="F164" s="96">
        <f>SUM(AU:Utkarsh!F26)</f>
        <v>5520497.1889099991</v>
      </c>
      <c r="G164" s="59">
        <f t="shared" si="59"/>
        <v>64.203746205671138</v>
      </c>
      <c r="H164" s="59">
        <f t="shared" si="60"/>
        <v>97.614550417795058</v>
      </c>
      <c r="I164" s="96">
        <f>SUM(AU:Utkarsh!I26)</f>
        <v>43087</v>
      </c>
      <c r="J164" s="96">
        <f>SUM(AU:Utkarsh!J26)</f>
        <v>17365942.509369999</v>
      </c>
    </row>
    <row r="165" spans="1:10" x14ac:dyDescent="0.25">
      <c r="A165" s="46" t="s">
        <v>42</v>
      </c>
      <c r="B165" s="48" t="s">
        <v>43</v>
      </c>
      <c r="C165" s="96">
        <f>SUM(AU:Utkarsh!C27)</f>
        <v>3325</v>
      </c>
      <c r="D165" s="96">
        <f>SUM(AU:Utkarsh!D27)</f>
        <v>402009</v>
      </c>
      <c r="E165" s="96">
        <f>SUM(AU:Utkarsh!E27)</f>
        <v>2</v>
      </c>
      <c r="F165" s="96">
        <f>SUM(AU:Utkarsh!F27)</f>
        <v>65</v>
      </c>
      <c r="G165" s="59">
        <f t="shared" si="59"/>
        <v>6.0150375939849621E-2</v>
      </c>
      <c r="H165" s="59">
        <f t="shared" si="60"/>
        <v>1.6168792240969732E-2</v>
      </c>
      <c r="I165" s="96">
        <f>SUM(AU:Utkarsh!I27)</f>
        <v>3</v>
      </c>
      <c r="J165" s="96">
        <f>SUM(AU:Utkarsh!J27)</f>
        <v>8949.6468999999997</v>
      </c>
    </row>
    <row r="166" spans="1:10" x14ac:dyDescent="0.25">
      <c r="A166" s="46" t="s">
        <v>44</v>
      </c>
      <c r="B166" s="48" t="s">
        <v>45</v>
      </c>
      <c r="C166" s="96">
        <f>SUM(AU:Utkarsh!C28)</f>
        <v>1289</v>
      </c>
      <c r="D166" s="96">
        <f>SUM(AU:Utkarsh!D28)</f>
        <v>255124</v>
      </c>
      <c r="E166" s="96">
        <f>SUM(AU:Utkarsh!E28)</f>
        <v>0</v>
      </c>
      <c r="F166" s="96">
        <f>SUM(AU:Utkarsh!F28)</f>
        <v>0</v>
      </c>
      <c r="G166" s="59">
        <f t="shared" si="59"/>
        <v>0</v>
      </c>
      <c r="H166" s="59">
        <f t="shared" si="60"/>
        <v>0</v>
      </c>
      <c r="I166" s="96">
        <f>SUM(AU:Utkarsh!I28)</f>
        <v>0</v>
      </c>
      <c r="J166" s="96">
        <f>SUM(AU:Utkarsh!J28)</f>
        <v>0</v>
      </c>
    </row>
    <row r="167" spans="1:10" x14ac:dyDescent="0.25">
      <c r="A167" s="46" t="s">
        <v>46</v>
      </c>
      <c r="B167" s="48" t="s">
        <v>47</v>
      </c>
      <c r="C167" s="96">
        <f>SUM(AU:Utkarsh!C29)</f>
        <v>166190</v>
      </c>
      <c r="D167" s="96">
        <f>SUM(AU:Utkarsh!D29)</f>
        <v>5386437</v>
      </c>
      <c r="E167" s="96">
        <f>SUM(AU:Utkarsh!E29)</f>
        <v>355528</v>
      </c>
      <c r="F167" s="96">
        <f>SUM(AU:Utkarsh!F29)</f>
        <v>15581183.97377</v>
      </c>
      <c r="G167" s="59">
        <f t="shared" si="59"/>
        <v>213.92863589867019</v>
      </c>
      <c r="H167" s="59">
        <f t="shared" si="60"/>
        <v>289.26698620572375</v>
      </c>
      <c r="I167" s="96">
        <f>SUM(AU:Utkarsh!I29)</f>
        <v>1029819</v>
      </c>
      <c r="J167" s="96">
        <f>SUM(AU:Utkarsh!J29)</f>
        <v>24489180.569770001</v>
      </c>
    </row>
    <row r="168" spans="1:10" ht="30" x14ac:dyDescent="0.25">
      <c r="A168" s="54"/>
      <c r="B168" s="145" t="s">
        <v>48</v>
      </c>
      <c r="C168" s="151">
        <f>SUM(AU:Utkarsh!C30)</f>
        <v>0</v>
      </c>
      <c r="D168" s="151">
        <f>SUM(AU:Utkarsh!D30)</f>
        <v>0</v>
      </c>
      <c r="E168" s="151">
        <f>SUM(AU:Utkarsh!E30)</f>
        <v>0</v>
      </c>
      <c r="F168" s="151">
        <f>SUM(AU:Utkarsh!F30)</f>
        <v>0</v>
      </c>
      <c r="G168" s="59" t="e">
        <f t="shared" si="59"/>
        <v>#DIV/0!</v>
      </c>
      <c r="H168" s="59" t="e">
        <f t="shared" si="60"/>
        <v>#DIV/0!</v>
      </c>
      <c r="I168" s="151">
        <f>SUM(AU:Utkarsh!I30)</f>
        <v>0</v>
      </c>
      <c r="J168" s="151">
        <f>SUM(AU:Utkarsh!J30)</f>
        <v>0</v>
      </c>
    </row>
    <row r="169" spans="1:10" ht="30" x14ac:dyDescent="0.25">
      <c r="A169" s="149">
        <v>2</v>
      </c>
      <c r="B169" s="148" t="s">
        <v>49</v>
      </c>
      <c r="C169" s="95">
        <f>SUM(AU:Utkarsh!C31)</f>
        <v>265340</v>
      </c>
      <c r="D169" s="95">
        <f>SUM(AU:Utkarsh!D31)</f>
        <v>28647015.194173563</v>
      </c>
      <c r="E169" s="95">
        <f>SUM(AU:Utkarsh!E31)</f>
        <v>664930</v>
      </c>
      <c r="F169" s="95">
        <f>SUM(AU:Utkarsh!F31)</f>
        <v>46382708.07224001</v>
      </c>
      <c r="G169" s="59">
        <f t="shared" si="59"/>
        <v>250.59546242556721</v>
      </c>
      <c r="H169" s="59">
        <f t="shared" si="60"/>
        <v>161.91113719126193</v>
      </c>
      <c r="I169" s="95">
        <f>SUM(AU:Utkarsh!I31)</f>
        <v>1813619</v>
      </c>
      <c r="J169" s="95">
        <f>SUM(AU:Utkarsh!J31)</f>
        <v>104839195.70101999</v>
      </c>
    </row>
    <row r="170" spans="1:10" x14ac:dyDescent="0.25">
      <c r="A170" s="46">
        <v>3</v>
      </c>
      <c r="B170" s="51" t="s">
        <v>50</v>
      </c>
      <c r="C170" s="96">
        <f>SUM(AU:Utkarsh!C32)</f>
        <v>162064</v>
      </c>
      <c r="D170" s="96">
        <f>SUM(AU:Utkarsh!D32)</f>
        <v>5866639.25</v>
      </c>
      <c r="E170" s="96">
        <f>SUM(AU:Utkarsh!E32)</f>
        <v>490382</v>
      </c>
      <c r="F170" s="96">
        <f>SUM(AU:Utkarsh!F32)</f>
        <v>20684204.866</v>
      </c>
      <c r="G170" s="59">
        <f t="shared" si="59"/>
        <v>302.5853983611413</v>
      </c>
      <c r="H170" s="59">
        <f t="shared" si="60"/>
        <v>352.57332153157364</v>
      </c>
      <c r="I170" s="96">
        <f>SUM(AU:Utkarsh!I32)</f>
        <v>1387091</v>
      </c>
      <c r="J170" s="96">
        <f>SUM(AU:Utkarsh!J32)</f>
        <v>41391689.175339997</v>
      </c>
    </row>
    <row r="171" spans="1:10" ht="30" x14ac:dyDescent="0.25">
      <c r="A171" s="54"/>
      <c r="B171" s="154" t="s">
        <v>51</v>
      </c>
      <c r="C171" s="151">
        <f>SUM(AU:Utkarsh!C33)</f>
        <v>0</v>
      </c>
      <c r="D171" s="151">
        <f>SUM(AU:Utkarsh!D33)</f>
        <v>0</v>
      </c>
      <c r="E171" s="151">
        <f>SUM(AU:Utkarsh!E33)</f>
        <v>208101</v>
      </c>
      <c r="F171" s="151">
        <f>SUM(AU:Utkarsh!F33)</f>
        <v>6748292</v>
      </c>
      <c r="G171" s="59" t="e">
        <f t="shared" si="59"/>
        <v>#DIV/0!</v>
      </c>
      <c r="H171" s="59" t="e">
        <f t="shared" si="60"/>
        <v>#DIV/0!</v>
      </c>
      <c r="I171" s="151">
        <f>SUM(AU:Utkarsh!I33)</f>
        <v>441347</v>
      </c>
      <c r="J171" s="151">
        <f>SUM(AU:Utkarsh!J33)</f>
        <v>9916268.3917399999</v>
      </c>
    </row>
    <row r="172" spans="1:10" x14ac:dyDescent="0.25">
      <c r="A172" s="50">
        <v>4</v>
      </c>
      <c r="B172" s="142" t="s">
        <v>73</v>
      </c>
      <c r="C172" s="158"/>
      <c r="D172" s="158"/>
      <c r="E172" s="158"/>
      <c r="F172" s="158"/>
      <c r="G172" s="158"/>
      <c r="H172" s="158"/>
      <c r="I172" s="158"/>
      <c r="J172" s="158"/>
    </row>
    <row r="173" spans="1:10" x14ac:dyDescent="0.25">
      <c r="A173" s="46" t="s">
        <v>53</v>
      </c>
      <c r="B173" s="49" t="s">
        <v>54</v>
      </c>
      <c r="C173" s="96">
        <f>SUM(AU:Utkarsh!C35)</f>
        <v>0</v>
      </c>
      <c r="D173" s="96">
        <f>SUM(AU:Utkarsh!D35)</f>
        <v>0</v>
      </c>
      <c r="E173" s="96">
        <f>SUM(AU:Utkarsh!E35)</f>
        <v>0</v>
      </c>
      <c r="F173" s="96">
        <f>SUM(AU:Utkarsh!F35)</f>
        <v>0</v>
      </c>
      <c r="G173" s="59" t="e">
        <f t="shared" ref="G173:G179" si="61">E173/C173*100</f>
        <v>#DIV/0!</v>
      </c>
      <c r="H173" s="59" t="e">
        <f t="shared" ref="H173:H179" si="62">F173/D173*100</f>
        <v>#DIV/0!</v>
      </c>
      <c r="I173" s="96">
        <f>SUM(AU:Utkarsh!I35)</f>
        <v>3</v>
      </c>
      <c r="J173" s="96">
        <f>SUM(AU:Utkarsh!J35)</f>
        <v>14970.990240000001</v>
      </c>
    </row>
    <row r="174" spans="1:10" x14ac:dyDescent="0.25">
      <c r="A174" s="46" t="s">
        <v>55</v>
      </c>
      <c r="B174" s="49" t="s">
        <v>39</v>
      </c>
      <c r="C174" s="96">
        <f>SUM(AU:Utkarsh!C36)</f>
        <v>67</v>
      </c>
      <c r="D174" s="96">
        <f>SUM(AU:Utkarsh!D36)</f>
        <v>111320</v>
      </c>
      <c r="E174" s="96">
        <f>SUM(AU:Utkarsh!E36)</f>
        <v>0</v>
      </c>
      <c r="F174" s="96">
        <f>SUM(AU:Utkarsh!F36)</f>
        <v>0</v>
      </c>
      <c r="G174" s="59">
        <f t="shared" si="61"/>
        <v>0</v>
      </c>
      <c r="H174" s="59">
        <f t="shared" si="62"/>
        <v>0</v>
      </c>
      <c r="I174" s="96">
        <f>SUM(AU:Utkarsh!I36)</f>
        <v>0</v>
      </c>
      <c r="J174" s="96">
        <f>SUM(AU:Utkarsh!J36)</f>
        <v>0</v>
      </c>
    </row>
    <row r="175" spans="1:10" x14ac:dyDescent="0.25">
      <c r="A175" s="46" t="s">
        <v>56</v>
      </c>
      <c r="B175" s="49" t="s">
        <v>57</v>
      </c>
      <c r="C175" s="96">
        <f>SUM(AU:Utkarsh!C37)</f>
        <v>3535</v>
      </c>
      <c r="D175" s="96">
        <f>SUM(AU:Utkarsh!D37)</f>
        <v>1600896</v>
      </c>
      <c r="E175" s="96">
        <f>SUM(AU:Utkarsh!E37)</f>
        <v>936</v>
      </c>
      <c r="F175" s="96">
        <f>SUM(AU:Utkarsh!F37)</f>
        <v>1233688.4009999998</v>
      </c>
      <c r="G175" s="59">
        <f t="shared" si="61"/>
        <v>26.478076379066479</v>
      </c>
      <c r="H175" s="59">
        <f t="shared" si="62"/>
        <v>77.06237013522427</v>
      </c>
      <c r="I175" s="96">
        <f>SUM(AU:Utkarsh!I37)</f>
        <v>3884</v>
      </c>
      <c r="J175" s="96">
        <f>SUM(AU:Utkarsh!J37)</f>
        <v>4633426.5462999996</v>
      </c>
    </row>
    <row r="176" spans="1:10" x14ac:dyDescent="0.25">
      <c r="A176" s="46" t="s">
        <v>58</v>
      </c>
      <c r="B176" s="49" t="s">
        <v>59</v>
      </c>
      <c r="C176" s="96">
        <f>SUM(AU:Utkarsh!C38)</f>
        <v>6699</v>
      </c>
      <c r="D176" s="96">
        <f>SUM(AU:Utkarsh!D38)</f>
        <v>162071</v>
      </c>
      <c r="E176" s="96">
        <f>SUM(AU:Utkarsh!E38)</f>
        <v>175</v>
      </c>
      <c r="F176" s="96">
        <f>SUM(AU:Utkarsh!F38)</f>
        <v>41697.300000000003</v>
      </c>
      <c r="G176" s="59">
        <f t="shared" si="61"/>
        <v>2.6123301985370948</v>
      </c>
      <c r="H176" s="59">
        <f t="shared" si="62"/>
        <v>25.727798310616954</v>
      </c>
      <c r="I176" s="96">
        <f>SUM(AU:Utkarsh!I38)</f>
        <v>6413</v>
      </c>
      <c r="J176" s="96">
        <f>SUM(AU:Utkarsh!J38)</f>
        <v>1117947.63852</v>
      </c>
    </row>
    <row r="177" spans="1:10" x14ac:dyDescent="0.25">
      <c r="A177" s="46" t="s">
        <v>60</v>
      </c>
      <c r="B177" s="49" t="s">
        <v>47</v>
      </c>
      <c r="C177" s="96">
        <f>SUM(AU:Utkarsh!C39)</f>
        <v>22096</v>
      </c>
      <c r="D177" s="96">
        <f>SUM(AU:Utkarsh!D39)</f>
        <v>9263937</v>
      </c>
      <c r="E177" s="96">
        <f>SUM(AU:Utkarsh!E39)</f>
        <v>50522</v>
      </c>
      <c r="F177" s="96">
        <f>SUM(AU:Utkarsh!F39)</f>
        <v>16967503.227620002</v>
      </c>
      <c r="G177" s="59">
        <f t="shared" si="61"/>
        <v>228.64771904417088</v>
      </c>
      <c r="H177" s="59">
        <f t="shared" si="62"/>
        <v>183.15650492463411</v>
      </c>
      <c r="I177" s="96">
        <f>SUM(AU:Utkarsh!I39)</f>
        <v>245508</v>
      </c>
      <c r="J177" s="96">
        <f>SUM(AU:Utkarsh!J39)</f>
        <v>41795398.058200002</v>
      </c>
    </row>
    <row r="178" spans="1:10" ht="30" x14ac:dyDescent="0.25">
      <c r="A178" s="149">
        <v>5</v>
      </c>
      <c r="B178" s="150" t="s">
        <v>61</v>
      </c>
      <c r="C178" s="95">
        <f>SUM(AU:Utkarsh!C40)</f>
        <v>32397</v>
      </c>
      <c r="D178" s="95">
        <f>SUM(AU:Utkarsh!D40)</f>
        <v>11138224</v>
      </c>
      <c r="E178" s="95">
        <f>SUM(AU:Utkarsh!E40)</f>
        <v>51633</v>
      </c>
      <c r="F178" s="95">
        <f>SUM(AU:Utkarsh!F40)</f>
        <v>18242888.928620003</v>
      </c>
      <c r="G178" s="59">
        <f t="shared" si="61"/>
        <v>159.3758681359385</v>
      </c>
      <c r="H178" s="59">
        <f t="shared" si="62"/>
        <v>163.78633549316305</v>
      </c>
      <c r="I178" s="95">
        <f>SUM(AU:Utkarsh!I40)</f>
        <v>255808</v>
      </c>
      <c r="J178" s="95">
        <f>SUM(AU:Utkarsh!J40)</f>
        <v>47561743.233259991</v>
      </c>
    </row>
    <row r="179" spans="1:10" x14ac:dyDescent="0.25">
      <c r="A179" s="149"/>
      <c r="B179" s="152" t="s">
        <v>62</v>
      </c>
      <c r="C179" s="95">
        <f>SUM(AU:Utkarsh!C41)</f>
        <v>297737</v>
      </c>
      <c r="D179" s="95">
        <f>SUM(AU:Utkarsh!D41)</f>
        <v>39785239.19417356</v>
      </c>
      <c r="E179" s="95">
        <f>SUM(AU:Utkarsh!E41)</f>
        <v>716563</v>
      </c>
      <c r="F179" s="95">
        <f>SUM(AU:Utkarsh!F41)</f>
        <v>64625597.000859998</v>
      </c>
      <c r="G179" s="59">
        <f t="shared" si="61"/>
        <v>240.66978575051135</v>
      </c>
      <c r="H179" s="59">
        <f t="shared" si="62"/>
        <v>162.43611527745759</v>
      </c>
      <c r="I179" s="95">
        <f>SUM(AU:Utkarsh!I41)</f>
        <v>2069427</v>
      </c>
      <c r="J179" s="95">
        <f>SUM(AU:Utkarsh!J41)</f>
        <v>152400938.93427998</v>
      </c>
    </row>
    <row r="180" spans="1:10" x14ac:dyDescent="0.25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</row>
    <row r="181" spans="1:10" x14ac:dyDescent="0.25">
      <c r="A181" s="159" t="s">
        <v>66</v>
      </c>
      <c r="B181" s="159"/>
      <c r="C181" s="159"/>
      <c r="D181" s="159"/>
      <c r="E181" s="159"/>
      <c r="F181" s="159"/>
      <c r="G181" s="159"/>
      <c r="H181" s="159"/>
      <c r="I181" s="159"/>
      <c r="J181" s="159"/>
    </row>
    <row r="182" spans="1:10" ht="30.75" customHeight="1" x14ac:dyDescent="0.25">
      <c r="A182" s="162" t="s">
        <v>4</v>
      </c>
      <c r="B182" s="160" t="s">
        <v>5</v>
      </c>
      <c r="C182" s="160" t="s">
        <v>8</v>
      </c>
      <c r="D182" s="160"/>
      <c r="E182" s="160" t="s">
        <v>9</v>
      </c>
      <c r="F182" s="160"/>
      <c r="G182" s="160" t="s">
        <v>10</v>
      </c>
      <c r="H182" s="160"/>
      <c r="I182" s="160" t="s">
        <v>11</v>
      </c>
      <c r="J182" s="160"/>
    </row>
    <row r="183" spans="1:10" x14ac:dyDescent="0.25">
      <c r="A183" s="162"/>
      <c r="B183" s="160"/>
      <c r="C183" s="46" t="s">
        <v>12</v>
      </c>
      <c r="D183" s="46" t="s">
        <v>13</v>
      </c>
      <c r="E183" s="46" t="s">
        <v>12</v>
      </c>
      <c r="F183" s="46" t="s">
        <v>13</v>
      </c>
      <c r="G183" s="46" t="s">
        <v>12</v>
      </c>
      <c r="H183" s="46" t="s">
        <v>13</v>
      </c>
      <c r="I183" s="46" t="s">
        <v>12</v>
      </c>
      <c r="J183" s="141" t="s">
        <v>13</v>
      </c>
    </row>
    <row r="184" spans="1:10" x14ac:dyDescent="0.25">
      <c r="A184" s="50">
        <v>1</v>
      </c>
      <c r="B184" s="142" t="s">
        <v>72</v>
      </c>
      <c r="C184" s="158"/>
      <c r="D184" s="158"/>
      <c r="E184" s="158"/>
      <c r="F184" s="158"/>
      <c r="G184" s="158"/>
      <c r="H184" s="158"/>
      <c r="I184" s="158"/>
      <c r="J184" s="158"/>
    </row>
    <row r="185" spans="1:10" x14ac:dyDescent="0.25">
      <c r="A185" s="149" t="s">
        <v>15</v>
      </c>
      <c r="B185" s="148" t="s">
        <v>16</v>
      </c>
      <c r="C185" s="95">
        <f>DBS!C12</f>
        <v>229</v>
      </c>
      <c r="D185" s="95">
        <f>DBS!D12</f>
        <v>8574031.8959999997</v>
      </c>
      <c r="E185" s="95">
        <f>DBS!E12</f>
        <v>21</v>
      </c>
      <c r="F185" s="95">
        <f>DBS!F12</f>
        <v>28930712.221250001</v>
      </c>
      <c r="G185" s="59">
        <f t="shared" ref="G185:G206" si="63">E185/C185*100</f>
        <v>9.1703056768558966</v>
      </c>
      <c r="H185" s="59">
        <f t="shared" ref="H185:H206" si="64">F185/D185*100</f>
        <v>337.42249354993538</v>
      </c>
      <c r="I185" s="95">
        <f>DBS!I12</f>
        <v>17</v>
      </c>
      <c r="J185" s="95">
        <f>DBS!J12</f>
        <v>6762955.5678699994</v>
      </c>
    </row>
    <row r="186" spans="1:10" x14ac:dyDescent="0.25">
      <c r="A186" s="46" t="s">
        <v>17</v>
      </c>
      <c r="B186" s="48" t="s">
        <v>18</v>
      </c>
      <c r="C186" s="96">
        <f>DBS!C13</f>
        <v>126</v>
      </c>
      <c r="D186" s="96">
        <f>DBS!D13</f>
        <v>24807.48</v>
      </c>
      <c r="E186" s="96">
        <f>DBS!E13</f>
        <v>0</v>
      </c>
      <c r="F186" s="96">
        <f>DBS!F13</f>
        <v>0</v>
      </c>
      <c r="G186" s="59">
        <f t="shared" si="63"/>
        <v>0</v>
      </c>
      <c r="H186" s="59">
        <f t="shared" si="64"/>
        <v>0</v>
      </c>
      <c r="I186" s="96">
        <f>DBS!I13</f>
        <v>0</v>
      </c>
      <c r="J186" s="96">
        <f>DBS!J13</f>
        <v>0</v>
      </c>
    </row>
    <row r="187" spans="1:10" x14ac:dyDescent="0.25">
      <c r="A187" s="46" t="s">
        <v>19</v>
      </c>
      <c r="B187" s="48" t="s">
        <v>20</v>
      </c>
      <c r="C187" s="96">
        <f>DBS!C14</f>
        <v>21</v>
      </c>
      <c r="D187" s="96">
        <f>DBS!D14</f>
        <v>3164.79</v>
      </c>
      <c r="E187" s="96">
        <f>DBS!E14</f>
        <v>0</v>
      </c>
      <c r="F187" s="96">
        <f>DBS!F14</f>
        <v>0</v>
      </c>
      <c r="G187" s="59">
        <f t="shared" si="63"/>
        <v>0</v>
      </c>
      <c r="H187" s="59">
        <f t="shared" si="64"/>
        <v>0</v>
      </c>
      <c r="I187" s="96">
        <f>DBS!I14</f>
        <v>0</v>
      </c>
      <c r="J187" s="96">
        <f>DBS!J14</f>
        <v>0</v>
      </c>
    </row>
    <row r="188" spans="1:10" x14ac:dyDescent="0.25">
      <c r="A188" s="46" t="s">
        <v>21</v>
      </c>
      <c r="B188" s="48" t="s">
        <v>22</v>
      </c>
      <c r="C188" s="96">
        <f>DBS!C15</f>
        <v>82</v>
      </c>
      <c r="D188" s="96">
        <f>DBS!D15</f>
        <v>8546059.6260000002</v>
      </c>
      <c r="E188" s="96">
        <f>DBS!E15</f>
        <v>21</v>
      </c>
      <c r="F188" s="96">
        <f>DBS!F15</f>
        <v>28930712.221250001</v>
      </c>
      <c r="G188" s="59">
        <f t="shared" si="63"/>
        <v>25.609756097560975</v>
      </c>
      <c r="H188" s="59">
        <f t="shared" si="64"/>
        <v>338.52691751919212</v>
      </c>
      <c r="I188" s="96">
        <f>DBS!I15</f>
        <v>17</v>
      </c>
      <c r="J188" s="96">
        <f>DBS!J15</f>
        <v>6762955.5678699994</v>
      </c>
    </row>
    <row r="189" spans="1:10" ht="30" x14ac:dyDescent="0.25">
      <c r="A189" s="54"/>
      <c r="B189" s="143" t="s">
        <v>23</v>
      </c>
      <c r="C189" s="151">
        <f>DBS!C16</f>
        <v>0</v>
      </c>
      <c r="D189" s="151">
        <f>DBS!D16</f>
        <v>0</v>
      </c>
      <c r="E189" s="151">
        <f>DBS!E16</f>
        <v>0</v>
      </c>
      <c r="F189" s="151">
        <f>DBS!F16</f>
        <v>0</v>
      </c>
      <c r="G189" s="59" t="e">
        <f t="shared" si="63"/>
        <v>#DIV/0!</v>
      </c>
      <c r="H189" s="59" t="e">
        <f t="shared" si="64"/>
        <v>#DIV/0!</v>
      </c>
      <c r="I189" s="151">
        <f>DBS!I16</f>
        <v>0</v>
      </c>
      <c r="J189" s="151">
        <f>DBS!J16</f>
        <v>0</v>
      </c>
    </row>
    <row r="190" spans="1:10" ht="30" x14ac:dyDescent="0.25">
      <c r="A190" s="54"/>
      <c r="B190" s="143" t="s">
        <v>24</v>
      </c>
      <c r="C190" s="151">
        <f>DBS!C17</f>
        <v>0</v>
      </c>
      <c r="D190" s="151">
        <f>DBS!D17</f>
        <v>0</v>
      </c>
      <c r="E190" s="151">
        <f>DBS!E17</f>
        <v>0</v>
      </c>
      <c r="F190" s="151">
        <f>DBS!F17</f>
        <v>0</v>
      </c>
      <c r="G190" s="59" t="e">
        <f t="shared" si="63"/>
        <v>#DIV/0!</v>
      </c>
      <c r="H190" s="59" t="e">
        <f t="shared" si="64"/>
        <v>#DIV/0!</v>
      </c>
      <c r="I190" s="151">
        <f>DBS!I17</f>
        <v>0</v>
      </c>
      <c r="J190" s="151">
        <f>DBS!J17</f>
        <v>0</v>
      </c>
    </row>
    <row r="191" spans="1:10" x14ac:dyDescent="0.25">
      <c r="A191" s="149" t="s">
        <v>25</v>
      </c>
      <c r="B191" s="55" t="s">
        <v>26</v>
      </c>
      <c r="C191" s="95">
        <f>DBS!C18</f>
        <v>2651</v>
      </c>
      <c r="D191" s="95">
        <f>DBS!D18</f>
        <v>26790692</v>
      </c>
      <c r="E191" s="95">
        <f>DBS!E18</f>
        <v>177</v>
      </c>
      <c r="F191" s="95">
        <f>DBS!F18</f>
        <v>13558808.1997</v>
      </c>
      <c r="G191" s="59">
        <f t="shared" si="63"/>
        <v>6.6767257638626942</v>
      </c>
      <c r="H191" s="59">
        <f t="shared" si="64"/>
        <v>50.610145492695743</v>
      </c>
      <c r="I191" s="95">
        <f>DBS!I18</f>
        <v>159</v>
      </c>
      <c r="J191" s="95">
        <f>DBS!J18</f>
        <v>7640798.0887000002</v>
      </c>
    </row>
    <row r="192" spans="1:10" ht="30" x14ac:dyDescent="0.25">
      <c r="A192" s="46" t="s">
        <v>27</v>
      </c>
      <c r="B192" s="48" t="s">
        <v>28</v>
      </c>
      <c r="C192" s="96">
        <f>DBS!C19</f>
        <v>538</v>
      </c>
      <c r="D192" s="96">
        <f>DBS!D19</f>
        <v>17031498</v>
      </c>
      <c r="E192" s="96">
        <f>DBS!E19</f>
        <v>19</v>
      </c>
      <c r="F192" s="96">
        <f>DBS!F19</f>
        <v>2887290.6340000001</v>
      </c>
      <c r="G192" s="59">
        <f t="shared" si="63"/>
        <v>3.5315985130111525</v>
      </c>
      <c r="H192" s="59">
        <f t="shared" si="64"/>
        <v>16.952652279911021</v>
      </c>
      <c r="I192" s="96">
        <f>DBS!I19</f>
        <v>28</v>
      </c>
      <c r="J192" s="96">
        <f>DBS!J19</f>
        <v>515288.22898000001</v>
      </c>
    </row>
    <row r="193" spans="1:10" x14ac:dyDescent="0.25">
      <c r="A193" s="46" t="s">
        <v>29</v>
      </c>
      <c r="B193" s="49" t="s">
        <v>30</v>
      </c>
      <c r="C193" s="96">
        <f>DBS!C20</f>
        <v>1572</v>
      </c>
      <c r="D193" s="96">
        <f>DBS!D20</f>
        <v>7097717</v>
      </c>
      <c r="E193" s="96">
        <f>DBS!E20</f>
        <v>90</v>
      </c>
      <c r="F193" s="96">
        <f>DBS!F20</f>
        <v>5550829.2168000005</v>
      </c>
      <c r="G193" s="59">
        <f t="shared" si="63"/>
        <v>5.7251908396946565</v>
      </c>
      <c r="H193" s="59">
        <f t="shared" si="64"/>
        <v>78.205840227216726</v>
      </c>
      <c r="I193" s="96">
        <f>DBS!I20</f>
        <v>79</v>
      </c>
      <c r="J193" s="96">
        <f>DBS!J20</f>
        <v>2410763.6725900001</v>
      </c>
    </row>
    <row r="194" spans="1:10" x14ac:dyDescent="0.25">
      <c r="A194" s="46" t="s">
        <v>31</v>
      </c>
      <c r="B194" s="49" t="s">
        <v>32</v>
      </c>
      <c r="C194" s="96">
        <f>DBS!C21</f>
        <v>381</v>
      </c>
      <c r="D194" s="96">
        <f>DBS!D21</f>
        <v>2608632</v>
      </c>
      <c r="E194" s="96">
        <f>DBS!E21</f>
        <v>68</v>
      </c>
      <c r="F194" s="96">
        <f>DBS!F21</f>
        <v>5120688.3488999996</v>
      </c>
      <c r="G194" s="59">
        <f t="shared" si="63"/>
        <v>17.84776902887139</v>
      </c>
      <c r="H194" s="59">
        <f t="shared" si="64"/>
        <v>196.29784304187021</v>
      </c>
      <c r="I194" s="96">
        <f>DBS!I21</f>
        <v>52</v>
      </c>
      <c r="J194" s="96">
        <f>DBS!J21</f>
        <v>4714746.1871300004</v>
      </c>
    </row>
    <row r="195" spans="1:10" ht="30" x14ac:dyDescent="0.25">
      <c r="A195" s="46" t="s">
        <v>33</v>
      </c>
      <c r="B195" s="49" t="s">
        <v>34</v>
      </c>
      <c r="C195" s="96">
        <f>DBS!C22</f>
        <v>160</v>
      </c>
      <c r="D195" s="96">
        <f>DBS!D22</f>
        <v>52845</v>
      </c>
      <c r="E195" s="96">
        <f>DBS!E22</f>
        <v>0</v>
      </c>
      <c r="F195" s="96">
        <f>DBS!F22</f>
        <v>0</v>
      </c>
      <c r="G195" s="59">
        <f t="shared" si="63"/>
        <v>0</v>
      </c>
      <c r="H195" s="59">
        <f t="shared" si="64"/>
        <v>0</v>
      </c>
      <c r="I195" s="96">
        <f>DBS!I22</f>
        <v>0</v>
      </c>
      <c r="J195" s="96">
        <f>DBS!J22</f>
        <v>0</v>
      </c>
    </row>
    <row r="196" spans="1:10" ht="30" x14ac:dyDescent="0.25">
      <c r="A196" s="54"/>
      <c r="B196" s="144" t="s">
        <v>35</v>
      </c>
      <c r="C196" s="151">
        <f>DBS!C23</f>
        <v>0</v>
      </c>
      <c r="D196" s="151">
        <f>DBS!D23</f>
        <v>0</v>
      </c>
      <c r="E196" s="151">
        <f>DBS!E23</f>
        <v>0</v>
      </c>
      <c r="F196" s="151">
        <f>DBS!F23</f>
        <v>0</v>
      </c>
      <c r="G196" s="59" t="e">
        <f t="shared" si="63"/>
        <v>#DIV/0!</v>
      </c>
      <c r="H196" s="59" t="e">
        <f t="shared" si="64"/>
        <v>#DIV/0!</v>
      </c>
      <c r="I196" s="151">
        <f>DBS!I23</f>
        <v>0</v>
      </c>
      <c r="J196" s="151">
        <f>DBS!J23</f>
        <v>0</v>
      </c>
    </row>
    <row r="197" spans="1:10" x14ac:dyDescent="0.25">
      <c r="A197" s="46" t="s">
        <v>36</v>
      </c>
      <c r="B197" s="48" t="s">
        <v>37</v>
      </c>
      <c r="C197" s="96">
        <f>DBS!C24</f>
        <v>574</v>
      </c>
      <c r="D197" s="96">
        <f>DBS!D24</f>
        <v>47187262</v>
      </c>
      <c r="E197" s="96">
        <f>DBS!E24</f>
        <v>62</v>
      </c>
      <c r="F197" s="96">
        <f>DBS!F24</f>
        <v>132712547.15803999</v>
      </c>
      <c r="G197" s="59">
        <f t="shared" si="63"/>
        <v>10.801393728222997</v>
      </c>
      <c r="H197" s="59">
        <f t="shared" si="64"/>
        <v>281.24655157580446</v>
      </c>
      <c r="I197" s="96">
        <f>DBS!I24</f>
        <v>96</v>
      </c>
      <c r="J197" s="96">
        <f>DBS!J24</f>
        <v>36102989.622319996</v>
      </c>
    </row>
    <row r="198" spans="1:10" x14ac:dyDescent="0.25">
      <c r="A198" s="46" t="s">
        <v>38</v>
      </c>
      <c r="B198" s="48" t="s">
        <v>39</v>
      </c>
      <c r="C198" s="96">
        <f>DBS!C25</f>
        <v>44</v>
      </c>
      <c r="D198" s="96">
        <f>DBS!D25</f>
        <v>3854</v>
      </c>
      <c r="E198" s="96">
        <f>DBS!E25</f>
        <v>0</v>
      </c>
      <c r="F198" s="96">
        <f>DBS!F25</f>
        <v>0</v>
      </c>
      <c r="G198" s="59">
        <f t="shared" si="63"/>
        <v>0</v>
      </c>
      <c r="H198" s="59">
        <f t="shared" si="64"/>
        <v>0</v>
      </c>
      <c r="I198" s="96">
        <f>DBS!I25</f>
        <v>0</v>
      </c>
      <c r="J198" s="96">
        <f>DBS!J25</f>
        <v>0</v>
      </c>
    </row>
    <row r="199" spans="1:10" x14ac:dyDescent="0.25">
      <c r="A199" s="46" t="s">
        <v>40</v>
      </c>
      <c r="B199" s="48" t="s">
        <v>41</v>
      </c>
      <c r="C199" s="96">
        <f>DBS!C26</f>
        <v>12</v>
      </c>
      <c r="D199" s="96">
        <f>DBS!D26</f>
        <v>733093</v>
      </c>
      <c r="E199" s="96">
        <f>DBS!E26</f>
        <v>0</v>
      </c>
      <c r="F199" s="96">
        <f>DBS!F26</f>
        <v>0</v>
      </c>
      <c r="G199" s="59">
        <f t="shared" si="63"/>
        <v>0</v>
      </c>
      <c r="H199" s="59">
        <f t="shared" si="64"/>
        <v>0</v>
      </c>
      <c r="I199" s="96">
        <f>DBS!I26</f>
        <v>2</v>
      </c>
      <c r="J199" s="96">
        <f>DBS!J26</f>
        <v>2302900</v>
      </c>
    </row>
    <row r="200" spans="1:10" x14ac:dyDescent="0.25">
      <c r="A200" s="46" t="s">
        <v>42</v>
      </c>
      <c r="B200" s="48" t="s">
        <v>43</v>
      </c>
      <c r="C200" s="96">
        <f>DBS!C27</f>
        <v>12</v>
      </c>
      <c r="D200" s="96">
        <f>DBS!D27</f>
        <v>1641</v>
      </c>
      <c r="E200" s="96">
        <f>DBS!E27</f>
        <v>0</v>
      </c>
      <c r="F200" s="96">
        <f>DBS!F27</f>
        <v>0</v>
      </c>
      <c r="G200" s="59">
        <f t="shared" si="63"/>
        <v>0</v>
      </c>
      <c r="H200" s="59">
        <f t="shared" si="64"/>
        <v>0</v>
      </c>
      <c r="I200" s="96">
        <f>DBS!I27</f>
        <v>0</v>
      </c>
      <c r="J200" s="96">
        <f>DBS!J27</f>
        <v>0</v>
      </c>
    </row>
    <row r="201" spans="1:10" x14ac:dyDescent="0.25">
      <c r="A201" s="46" t="s">
        <v>44</v>
      </c>
      <c r="B201" s="48" t="s">
        <v>45</v>
      </c>
      <c r="C201" s="96">
        <f>DBS!C28</f>
        <v>11</v>
      </c>
      <c r="D201" s="96">
        <f>DBS!D28</f>
        <v>1488</v>
      </c>
      <c r="E201" s="96">
        <f>DBS!E28</f>
        <v>0</v>
      </c>
      <c r="F201" s="96">
        <f>DBS!F28</f>
        <v>0</v>
      </c>
      <c r="G201" s="59">
        <f t="shared" si="63"/>
        <v>0</v>
      </c>
      <c r="H201" s="59">
        <f t="shared" si="64"/>
        <v>0</v>
      </c>
      <c r="I201" s="96">
        <f>DBS!I28</f>
        <v>0</v>
      </c>
      <c r="J201" s="96">
        <f>DBS!J28</f>
        <v>0</v>
      </c>
    </row>
    <row r="202" spans="1:10" x14ac:dyDescent="0.25">
      <c r="A202" s="46" t="s">
        <v>46</v>
      </c>
      <c r="B202" s="48" t="s">
        <v>47</v>
      </c>
      <c r="C202" s="96">
        <f>DBS!C29</f>
        <v>25</v>
      </c>
      <c r="D202" s="96">
        <f>DBS!D29</f>
        <v>2649</v>
      </c>
      <c r="E202" s="96">
        <f>DBS!E29</f>
        <v>0</v>
      </c>
      <c r="F202" s="96">
        <f>DBS!F29</f>
        <v>0</v>
      </c>
      <c r="G202" s="59">
        <f t="shared" si="63"/>
        <v>0</v>
      </c>
      <c r="H202" s="59">
        <f t="shared" si="64"/>
        <v>0</v>
      </c>
      <c r="I202" s="96">
        <f>DBS!I29</f>
        <v>0</v>
      </c>
      <c r="J202" s="96">
        <f>DBS!J29</f>
        <v>0</v>
      </c>
    </row>
    <row r="203" spans="1:10" ht="30" x14ac:dyDescent="0.25">
      <c r="A203" s="54"/>
      <c r="B203" s="145" t="s">
        <v>48</v>
      </c>
      <c r="C203" s="151">
        <f>DBS!C30</f>
        <v>0</v>
      </c>
      <c r="D203" s="151">
        <f>DBS!D30</f>
        <v>0</v>
      </c>
      <c r="E203" s="151">
        <f>DBS!E30</f>
        <v>0</v>
      </c>
      <c r="F203" s="151">
        <f>DBS!F30</f>
        <v>0</v>
      </c>
      <c r="G203" s="59" t="e">
        <f t="shared" si="63"/>
        <v>#DIV/0!</v>
      </c>
      <c r="H203" s="59" t="e">
        <f t="shared" si="64"/>
        <v>#DIV/0!</v>
      </c>
      <c r="I203" s="151">
        <f>DBS!I30</f>
        <v>0</v>
      </c>
      <c r="J203" s="151">
        <f>DBS!J30</f>
        <v>0</v>
      </c>
    </row>
    <row r="204" spans="1:10" ht="30" x14ac:dyDescent="0.25">
      <c r="A204" s="149">
        <v>2</v>
      </c>
      <c r="B204" s="148" t="s">
        <v>49</v>
      </c>
      <c r="C204" s="95">
        <f>DBS!C31</f>
        <v>3558</v>
      </c>
      <c r="D204" s="95">
        <f>DBS!D31</f>
        <v>83294710.895999998</v>
      </c>
      <c r="E204" s="95">
        <f>DBS!E31</f>
        <v>260</v>
      </c>
      <c r="F204" s="95">
        <f>DBS!F31</f>
        <v>175202067.57898998</v>
      </c>
      <c r="G204" s="59">
        <f t="shared" si="63"/>
        <v>7.3074761101742549</v>
      </c>
      <c r="H204" s="59">
        <f t="shared" si="64"/>
        <v>210.3399672012111</v>
      </c>
      <c r="I204" s="95">
        <f>DBS!I31</f>
        <v>274</v>
      </c>
      <c r="J204" s="95">
        <f>DBS!J31</f>
        <v>52809643.278889999</v>
      </c>
    </row>
    <row r="205" spans="1:10" x14ac:dyDescent="0.25">
      <c r="A205" s="46">
        <v>3</v>
      </c>
      <c r="B205" s="51" t="s">
        <v>50</v>
      </c>
      <c r="C205" s="96">
        <f>DBS!C32</f>
        <v>111</v>
      </c>
      <c r="D205" s="96">
        <f>DBS!D32</f>
        <v>7181164</v>
      </c>
      <c r="E205" s="96">
        <f>DBS!E32</f>
        <v>6</v>
      </c>
      <c r="F205" s="96">
        <f>DBS!F32</f>
        <v>22309178.993549999</v>
      </c>
      <c r="G205" s="59">
        <f t="shared" si="63"/>
        <v>5.4054054054054053</v>
      </c>
      <c r="H205" s="59">
        <f t="shared" si="64"/>
        <v>310.66243569357277</v>
      </c>
      <c r="I205" s="96">
        <f>DBS!I32</f>
        <v>8</v>
      </c>
      <c r="J205" s="96">
        <f>DBS!J32</f>
        <v>5804261.3640000001</v>
      </c>
    </row>
    <row r="206" spans="1:10" ht="30" x14ac:dyDescent="0.25">
      <c r="A206" s="54"/>
      <c r="B206" s="154" t="s">
        <v>51</v>
      </c>
      <c r="C206" s="151">
        <f>DBS!C33</f>
        <v>0</v>
      </c>
      <c r="D206" s="151">
        <f>DBS!D33</f>
        <v>0</v>
      </c>
      <c r="E206" s="151">
        <f>DBS!E33</f>
        <v>0</v>
      </c>
      <c r="F206" s="151">
        <f>DBS!F33</f>
        <v>0</v>
      </c>
      <c r="G206" s="59" t="e">
        <f t="shared" si="63"/>
        <v>#DIV/0!</v>
      </c>
      <c r="H206" s="59" t="e">
        <f t="shared" si="64"/>
        <v>#DIV/0!</v>
      </c>
      <c r="I206" s="151">
        <f>DBS!I33</f>
        <v>0</v>
      </c>
      <c r="J206" s="151">
        <f>DBS!J33</f>
        <v>0</v>
      </c>
    </row>
    <row r="207" spans="1:10" x14ac:dyDescent="0.25">
      <c r="A207" s="50">
        <v>4</v>
      </c>
      <c r="B207" s="142" t="s">
        <v>73</v>
      </c>
      <c r="C207" s="158"/>
      <c r="D207" s="158"/>
      <c r="E207" s="158"/>
      <c r="F207" s="158"/>
      <c r="G207" s="158"/>
      <c r="H207" s="158"/>
      <c r="I207" s="158"/>
      <c r="J207" s="158"/>
    </row>
    <row r="208" spans="1:10" x14ac:dyDescent="0.25">
      <c r="A208" s="46" t="s">
        <v>53</v>
      </c>
      <c r="B208" s="49" t="s">
        <v>54</v>
      </c>
      <c r="C208" s="96">
        <f>DBS!C35</f>
        <v>0</v>
      </c>
      <c r="D208" s="96">
        <f>DBS!D35</f>
        <v>0</v>
      </c>
      <c r="E208" s="96">
        <f>DBS!E35</f>
        <v>0</v>
      </c>
      <c r="F208" s="96">
        <f>DBS!F35</f>
        <v>0</v>
      </c>
      <c r="G208" s="59" t="e">
        <f t="shared" ref="G208:G214" si="65">E208/C208*100</f>
        <v>#DIV/0!</v>
      </c>
      <c r="H208" s="59" t="e">
        <f t="shared" ref="H208:H214" si="66">F208/D208*100</f>
        <v>#DIV/0!</v>
      </c>
      <c r="I208" s="96">
        <f>DBS!I35</f>
        <v>0</v>
      </c>
      <c r="J208" s="96">
        <f>DBS!J35</f>
        <v>0</v>
      </c>
    </row>
    <row r="209" spans="1:81" x14ac:dyDescent="0.25">
      <c r="A209" s="46" t="s">
        <v>55</v>
      </c>
      <c r="B209" s="49" t="s">
        <v>39</v>
      </c>
      <c r="C209" s="96">
        <f>DBS!C36</f>
        <v>0</v>
      </c>
      <c r="D209" s="96">
        <f>DBS!D36</f>
        <v>0</v>
      </c>
      <c r="E209" s="96">
        <f>DBS!E36</f>
        <v>0</v>
      </c>
      <c r="F209" s="96">
        <f>DBS!F36</f>
        <v>0</v>
      </c>
      <c r="G209" s="59" t="e">
        <f t="shared" si="65"/>
        <v>#DIV/0!</v>
      </c>
      <c r="H209" s="59" t="e">
        <f t="shared" si="66"/>
        <v>#DIV/0!</v>
      </c>
      <c r="I209" s="96">
        <f>DBS!I36</f>
        <v>0</v>
      </c>
      <c r="J209" s="96">
        <f>DBS!J36</f>
        <v>0</v>
      </c>
    </row>
    <row r="210" spans="1:81" x14ac:dyDescent="0.25">
      <c r="A210" s="46" t="s">
        <v>56</v>
      </c>
      <c r="B210" s="49" t="s">
        <v>57</v>
      </c>
      <c r="C210" s="96">
        <f>DBS!C37</f>
        <v>462</v>
      </c>
      <c r="D210" s="96">
        <f>DBS!D37</f>
        <v>4368125</v>
      </c>
      <c r="E210" s="96">
        <f>DBS!E37</f>
        <v>43</v>
      </c>
      <c r="F210" s="96">
        <f>DBS!F37</f>
        <v>612738</v>
      </c>
      <c r="G210" s="59">
        <f t="shared" si="65"/>
        <v>9.3073593073593077</v>
      </c>
      <c r="H210" s="59">
        <f t="shared" si="66"/>
        <v>14.027483187866649</v>
      </c>
      <c r="I210" s="96">
        <f>DBS!I37</f>
        <v>959</v>
      </c>
      <c r="J210" s="96">
        <f>DBS!J37</f>
        <v>7204516.6575200008</v>
      </c>
    </row>
    <row r="211" spans="1:81" x14ac:dyDescent="0.25">
      <c r="A211" s="46" t="s">
        <v>58</v>
      </c>
      <c r="B211" s="49" t="s">
        <v>59</v>
      </c>
      <c r="C211" s="96">
        <f>DBS!C38</f>
        <v>25210</v>
      </c>
      <c r="D211" s="96">
        <f>DBS!D38</f>
        <v>2775960</v>
      </c>
      <c r="E211" s="96">
        <f>DBS!E38</f>
        <v>1412</v>
      </c>
      <c r="F211" s="96">
        <f>DBS!F38</f>
        <v>130439.6</v>
      </c>
      <c r="G211" s="59">
        <f t="shared" si="65"/>
        <v>5.6009520031733446</v>
      </c>
      <c r="H211" s="59">
        <f t="shared" si="66"/>
        <v>4.698900560526809</v>
      </c>
      <c r="I211" s="96">
        <f>DBS!I38</f>
        <v>17122</v>
      </c>
      <c r="J211" s="96">
        <f>DBS!J38</f>
        <v>1260669.7589500002</v>
      </c>
    </row>
    <row r="212" spans="1:81" x14ac:dyDescent="0.25">
      <c r="A212" s="46" t="s">
        <v>60</v>
      </c>
      <c r="B212" s="49" t="s">
        <v>47</v>
      </c>
      <c r="C212" s="96">
        <f>DBS!C39</f>
        <v>4360</v>
      </c>
      <c r="D212" s="96">
        <f>DBS!D39</f>
        <v>58228729</v>
      </c>
      <c r="E212" s="96">
        <f>DBS!E39</f>
        <v>534</v>
      </c>
      <c r="F212" s="96">
        <f>DBS!F39</f>
        <v>323597485.25088</v>
      </c>
      <c r="G212" s="59">
        <f t="shared" si="65"/>
        <v>12.24770642201835</v>
      </c>
      <c r="H212" s="59">
        <f t="shared" si="66"/>
        <v>555.73509985230828</v>
      </c>
      <c r="I212" s="96">
        <f>DBS!I39</f>
        <v>218</v>
      </c>
      <c r="J212" s="96">
        <f>DBS!J39</f>
        <v>121350114.99529</v>
      </c>
    </row>
    <row r="213" spans="1:81" ht="30" x14ac:dyDescent="0.25">
      <c r="A213" s="149">
        <v>5</v>
      </c>
      <c r="B213" s="150" t="s">
        <v>61</v>
      </c>
      <c r="C213" s="95">
        <f>DBS!C40</f>
        <v>30032</v>
      </c>
      <c r="D213" s="95">
        <f>DBS!D40</f>
        <v>65372814</v>
      </c>
      <c r="E213" s="95">
        <f>DBS!E40</f>
        <v>1989</v>
      </c>
      <c r="F213" s="95">
        <f>DBS!F40</f>
        <v>324340662.85088003</v>
      </c>
      <c r="G213" s="59">
        <f t="shared" si="65"/>
        <v>6.6229355354288755</v>
      </c>
      <c r="H213" s="59">
        <f t="shared" si="66"/>
        <v>496.13997471621769</v>
      </c>
      <c r="I213" s="95">
        <f>DBS!I40</f>
        <v>18299</v>
      </c>
      <c r="J213" s="95">
        <f>DBS!J40</f>
        <v>129815301.41176</v>
      </c>
    </row>
    <row r="214" spans="1:81" x14ac:dyDescent="0.25">
      <c r="A214" s="149"/>
      <c r="B214" s="152" t="s">
        <v>62</v>
      </c>
      <c r="C214" s="95">
        <f>DBS!C41</f>
        <v>33590</v>
      </c>
      <c r="D214" s="95">
        <f>DBS!D41</f>
        <v>148667524.896</v>
      </c>
      <c r="E214" s="95">
        <f>DBS!E41</f>
        <v>2249</v>
      </c>
      <c r="F214" s="95">
        <f>DBS!F41</f>
        <v>499542730.42987001</v>
      </c>
      <c r="G214" s="59">
        <f t="shared" si="65"/>
        <v>6.6954450729383748</v>
      </c>
      <c r="H214" s="59">
        <f t="shared" si="66"/>
        <v>336.01334977448766</v>
      </c>
      <c r="I214" s="95">
        <f>DBS!I41</f>
        <v>18573</v>
      </c>
      <c r="J214" s="95">
        <f>DBS!J41</f>
        <v>182624944.69064999</v>
      </c>
    </row>
    <row r="215" spans="1:81" s="56" customFormat="1" x14ac:dyDescent="0.25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</row>
    <row r="216" spans="1:81" x14ac:dyDescent="0.25">
      <c r="A216" s="159" t="s">
        <v>67</v>
      </c>
      <c r="B216" s="159"/>
      <c r="C216" s="159"/>
      <c r="D216" s="159"/>
      <c r="E216" s="159"/>
      <c r="F216" s="159"/>
      <c r="G216" s="159"/>
      <c r="H216" s="159"/>
      <c r="I216" s="159"/>
      <c r="J216" s="159"/>
    </row>
    <row r="217" spans="1:81" ht="32.25" customHeight="1" x14ac:dyDescent="0.25">
      <c r="A217" s="162" t="s">
        <v>4</v>
      </c>
      <c r="B217" s="160" t="s">
        <v>5</v>
      </c>
      <c r="C217" s="160" t="s">
        <v>8</v>
      </c>
      <c r="D217" s="160"/>
      <c r="E217" s="160" t="s">
        <v>9</v>
      </c>
      <c r="F217" s="160"/>
      <c r="G217" s="160" t="s">
        <v>10</v>
      </c>
      <c r="H217" s="160"/>
      <c r="I217" s="160" t="s">
        <v>11</v>
      </c>
      <c r="J217" s="160"/>
    </row>
    <row r="218" spans="1:81" x14ac:dyDescent="0.25">
      <c r="A218" s="162"/>
      <c r="B218" s="160"/>
      <c r="C218" s="46" t="s">
        <v>12</v>
      </c>
      <c r="D218" s="46" t="s">
        <v>13</v>
      </c>
      <c r="E218" s="46" t="s">
        <v>12</v>
      </c>
      <c r="F218" s="46" t="s">
        <v>13</v>
      </c>
      <c r="G218" s="46" t="s">
        <v>12</v>
      </c>
      <c r="H218" s="46" t="s">
        <v>13</v>
      </c>
      <c r="I218" s="46" t="s">
        <v>12</v>
      </c>
      <c r="J218" s="141" t="s">
        <v>13</v>
      </c>
    </row>
    <row r="219" spans="1:81" x14ac:dyDescent="0.25">
      <c r="A219" s="50">
        <v>1</v>
      </c>
      <c r="B219" s="142" t="s">
        <v>72</v>
      </c>
      <c r="C219" s="158"/>
      <c r="D219" s="158"/>
      <c r="E219" s="158"/>
      <c r="F219" s="158"/>
      <c r="G219" s="158"/>
      <c r="H219" s="158"/>
      <c r="I219" s="158"/>
      <c r="J219" s="158"/>
    </row>
    <row r="220" spans="1:81" x14ac:dyDescent="0.25">
      <c r="A220" s="149" t="s">
        <v>15</v>
      </c>
      <c r="B220" s="148" t="s">
        <v>16</v>
      </c>
      <c r="C220" s="155">
        <f>MSCOOP!C12</f>
        <v>3023978</v>
      </c>
      <c r="D220" s="155">
        <f>MSCOOP!D12</f>
        <v>243802757.59004894</v>
      </c>
      <c r="E220" s="155">
        <f>MSCOOP!E12</f>
        <v>1335268</v>
      </c>
      <c r="F220" s="155">
        <f>MSCOOP!F12</f>
        <v>152225423.58061001</v>
      </c>
      <c r="G220" s="59">
        <f t="shared" ref="G220:G241" si="67">E220/C220*100</f>
        <v>44.156009071494566</v>
      </c>
      <c r="H220" s="59">
        <f t="shared" ref="H220:H241" si="68">F220/D220*100</f>
        <v>62.437941672741459</v>
      </c>
      <c r="I220" s="155">
        <f>MSCOOP!I12</f>
        <v>2147446</v>
      </c>
      <c r="J220" s="155">
        <f>MSCOOP!J12</f>
        <v>364454096.99179</v>
      </c>
    </row>
    <row r="221" spans="1:81" x14ac:dyDescent="0.25">
      <c r="A221" s="46" t="s">
        <v>17</v>
      </c>
      <c r="B221" s="48" t="s">
        <v>18</v>
      </c>
      <c r="C221" s="47">
        <f>MSCOOP!C13</f>
        <v>2948563</v>
      </c>
      <c r="D221" s="47">
        <f>MSCOOP!D13</f>
        <v>233730580.72971377</v>
      </c>
      <c r="E221" s="47">
        <f>MSCOOP!E13</f>
        <v>1330282</v>
      </c>
      <c r="F221" s="47">
        <f>MSCOOP!F13</f>
        <v>146182719.81634</v>
      </c>
      <c r="G221" s="59">
        <f t="shared" si="67"/>
        <v>45.116282066891564</v>
      </c>
      <c r="H221" s="59">
        <f t="shared" si="68"/>
        <v>62.543257865510469</v>
      </c>
      <c r="I221" s="47">
        <f>MSCOOP!I13</f>
        <v>2128493</v>
      </c>
      <c r="J221" s="47">
        <f>MSCOOP!J13</f>
        <v>336653670.92787999</v>
      </c>
    </row>
    <row r="222" spans="1:81" x14ac:dyDescent="0.25">
      <c r="A222" s="46" t="s">
        <v>19</v>
      </c>
      <c r="B222" s="48" t="s">
        <v>20</v>
      </c>
      <c r="C222" s="47">
        <f>MSCOOP!C14</f>
        <v>48049</v>
      </c>
      <c r="D222" s="47">
        <f>MSCOOP!D14</f>
        <v>6342288.5200078124</v>
      </c>
      <c r="E222" s="47">
        <f>MSCOOP!E14</f>
        <v>1052</v>
      </c>
      <c r="F222" s="47">
        <f>MSCOOP!F14</f>
        <v>540923</v>
      </c>
      <c r="G222" s="59">
        <f t="shared" si="67"/>
        <v>2.1894316218859915</v>
      </c>
      <c r="H222" s="59">
        <f t="shared" si="68"/>
        <v>8.5288299056967798</v>
      </c>
      <c r="I222" s="47">
        <f>MSCOOP!I14</f>
        <v>5775</v>
      </c>
      <c r="J222" s="47">
        <f>MSCOOP!J14</f>
        <v>22779390.046349999</v>
      </c>
    </row>
    <row r="223" spans="1:81" x14ac:dyDescent="0.25">
      <c r="A223" s="46" t="s">
        <v>21</v>
      </c>
      <c r="B223" s="48" t="s">
        <v>22</v>
      </c>
      <c r="C223" s="47">
        <f>MSCOOP!C15</f>
        <v>27366</v>
      </c>
      <c r="D223" s="47">
        <f>MSCOOP!D15</f>
        <v>3729888.3403273444</v>
      </c>
      <c r="E223" s="47">
        <f>MSCOOP!E15</f>
        <v>3934</v>
      </c>
      <c r="F223" s="47">
        <f>MSCOOP!F15</f>
        <v>5501780.7642700002</v>
      </c>
      <c r="G223" s="59">
        <f t="shared" si="67"/>
        <v>14.375502448293503</v>
      </c>
      <c r="H223" s="59">
        <f t="shared" si="68"/>
        <v>147.50524043267069</v>
      </c>
      <c r="I223" s="47">
        <f>MSCOOP!I15</f>
        <v>13178</v>
      </c>
      <c r="J223" s="47">
        <f>MSCOOP!J15</f>
        <v>5021036.0175600005</v>
      </c>
    </row>
    <row r="224" spans="1:81" ht="30" x14ac:dyDescent="0.25">
      <c r="A224" s="54"/>
      <c r="B224" s="143" t="s">
        <v>23</v>
      </c>
      <c r="C224" s="153">
        <f>MSCOOP!C16</f>
        <v>0</v>
      </c>
      <c r="D224" s="153">
        <f>MSCOOP!D16</f>
        <v>0</v>
      </c>
      <c r="E224" s="153">
        <f>MSCOOP!E16</f>
        <v>0</v>
      </c>
      <c r="F224" s="153">
        <f>MSCOOP!F16</f>
        <v>0</v>
      </c>
      <c r="G224" s="59" t="e">
        <f t="shared" si="67"/>
        <v>#DIV/0!</v>
      </c>
      <c r="H224" s="59" t="e">
        <f t="shared" si="68"/>
        <v>#DIV/0!</v>
      </c>
      <c r="I224" s="153">
        <f>MSCOOP!I16</f>
        <v>0</v>
      </c>
      <c r="J224" s="153">
        <f>MSCOOP!J16</f>
        <v>0</v>
      </c>
    </row>
    <row r="225" spans="1:10" ht="30" x14ac:dyDescent="0.25">
      <c r="A225" s="54"/>
      <c r="B225" s="143" t="s">
        <v>24</v>
      </c>
      <c r="C225" s="153">
        <f>MSCOOP!C17</f>
        <v>0</v>
      </c>
      <c r="D225" s="153">
        <f>MSCOOP!D17</f>
        <v>0</v>
      </c>
      <c r="E225" s="153">
        <f>MSCOOP!E17</f>
        <v>0</v>
      </c>
      <c r="F225" s="153">
        <f>MSCOOP!F17</f>
        <v>0</v>
      </c>
      <c r="G225" s="59" t="e">
        <f t="shared" si="67"/>
        <v>#DIV/0!</v>
      </c>
      <c r="H225" s="59" t="e">
        <f t="shared" si="68"/>
        <v>#DIV/0!</v>
      </c>
      <c r="I225" s="153">
        <f>MSCOOP!I17</f>
        <v>0</v>
      </c>
      <c r="J225" s="153">
        <f>MSCOOP!J17</f>
        <v>0</v>
      </c>
    </row>
    <row r="226" spans="1:10" x14ac:dyDescent="0.25">
      <c r="A226" s="149" t="s">
        <v>25</v>
      </c>
      <c r="B226" s="55" t="s">
        <v>26</v>
      </c>
      <c r="C226" s="155">
        <f>MSCOOP!C18</f>
        <v>167657</v>
      </c>
      <c r="D226" s="155">
        <f>MSCOOP!D18</f>
        <v>23895624</v>
      </c>
      <c r="E226" s="155">
        <f>MSCOOP!E18</f>
        <v>3325</v>
      </c>
      <c r="F226" s="155">
        <f>MSCOOP!F18</f>
        <v>2572299.4740599999</v>
      </c>
      <c r="G226" s="59">
        <f t="shared" si="67"/>
        <v>1.9832157321197443</v>
      </c>
      <c r="H226" s="59">
        <f t="shared" si="68"/>
        <v>10.764730287269334</v>
      </c>
      <c r="I226" s="155">
        <f>MSCOOP!I18</f>
        <v>11159</v>
      </c>
      <c r="J226" s="155">
        <f>MSCOOP!J18</f>
        <v>6085199.0712599996</v>
      </c>
    </row>
    <row r="227" spans="1:10" ht="30" x14ac:dyDescent="0.25">
      <c r="A227" s="46" t="s">
        <v>27</v>
      </c>
      <c r="B227" s="48" t="s">
        <v>28</v>
      </c>
      <c r="C227" s="47">
        <f>MSCOOP!C19</f>
        <v>55038</v>
      </c>
      <c r="D227" s="47">
        <f>MSCOOP!D19</f>
        <v>3176416</v>
      </c>
      <c r="E227" s="47">
        <f>MSCOOP!E19</f>
        <v>2547</v>
      </c>
      <c r="F227" s="47">
        <f>MSCOOP!F19</f>
        <v>348807.94624000002</v>
      </c>
      <c r="G227" s="59">
        <f t="shared" si="67"/>
        <v>4.6277117627820781</v>
      </c>
      <c r="H227" s="59">
        <f t="shared" si="68"/>
        <v>10.981179613753362</v>
      </c>
      <c r="I227" s="47">
        <f>MSCOOP!I19</f>
        <v>9715</v>
      </c>
      <c r="J227" s="47">
        <f>MSCOOP!J19</f>
        <v>1219981.25587</v>
      </c>
    </row>
    <row r="228" spans="1:10" x14ac:dyDescent="0.25">
      <c r="A228" s="46" t="s">
        <v>29</v>
      </c>
      <c r="B228" s="49" t="s">
        <v>30</v>
      </c>
      <c r="C228" s="47">
        <f>MSCOOP!C20</f>
        <v>56422</v>
      </c>
      <c r="D228" s="47">
        <f>MSCOOP!D20</f>
        <v>8582570</v>
      </c>
      <c r="E228" s="47">
        <f>MSCOOP!E20</f>
        <v>105</v>
      </c>
      <c r="F228" s="47">
        <f>MSCOOP!F20</f>
        <v>267964.57341000001</v>
      </c>
      <c r="G228" s="59">
        <f t="shared" si="67"/>
        <v>0.18609762149516146</v>
      </c>
      <c r="H228" s="59">
        <f t="shared" si="68"/>
        <v>3.122195023285566</v>
      </c>
      <c r="I228" s="47">
        <f>MSCOOP!I20</f>
        <v>205</v>
      </c>
      <c r="J228" s="47">
        <f>MSCOOP!J20</f>
        <v>830570.86628999992</v>
      </c>
    </row>
    <row r="229" spans="1:10" x14ac:dyDescent="0.25">
      <c r="A229" s="46" t="s">
        <v>31</v>
      </c>
      <c r="B229" s="49" t="s">
        <v>32</v>
      </c>
      <c r="C229" s="47">
        <f>MSCOOP!C21</f>
        <v>1291</v>
      </c>
      <c r="D229" s="47">
        <f>MSCOOP!D21</f>
        <v>590982</v>
      </c>
      <c r="E229" s="47">
        <f>MSCOOP!E21</f>
        <v>60</v>
      </c>
      <c r="F229" s="47">
        <f>MSCOOP!F21</f>
        <v>1558984.6594400001</v>
      </c>
      <c r="G229" s="59">
        <f t="shared" si="67"/>
        <v>4.6475600309837333</v>
      </c>
      <c r="H229" s="59">
        <f t="shared" si="68"/>
        <v>263.79562481429218</v>
      </c>
      <c r="I229" s="47">
        <f>MSCOOP!I21</f>
        <v>100</v>
      </c>
      <c r="J229" s="47">
        <f>MSCOOP!J21</f>
        <v>2824857.5436399998</v>
      </c>
    </row>
    <row r="230" spans="1:10" ht="30" x14ac:dyDescent="0.25">
      <c r="A230" s="46" t="s">
        <v>33</v>
      </c>
      <c r="B230" s="49" t="s">
        <v>34</v>
      </c>
      <c r="C230" s="47">
        <f>MSCOOP!C22</f>
        <v>54906</v>
      </c>
      <c r="D230" s="47">
        <f>MSCOOP!D22</f>
        <v>11545656</v>
      </c>
      <c r="E230" s="47">
        <f>MSCOOP!E22</f>
        <v>613</v>
      </c>
      <c r="F230" s="47">
        <f>MSCOOP!F22</f>
        <v>396542.29496999987</v>
      </c>
      <c r="G230" s="59">
        <f t="shared" si="67"/>
        <v>1.116453575201253</v>
      </c>
      <c r="H230" s="59">
        <f t="shared" si="68"/>
        <v>3.4345583739027035</v>
      </c>
      <c r="I230" s="47">
        <f>MSCOOP!I22</f>
        <v>1139</v>
      </c>
      <c r="J230" s="47">
        <f>MSCOOP!J22</f>
        <v>1209789.4054600005</v>
      </c>
    </row>
    <row r="231" spans="1:10" ht="30" x14ac:dyDescent="0.25">
      <c r="A231" s="54"/>
      <c r="B231" s="144" t="s">
        <v>35</v>
      </c>
      <c r="C231" s="153">
        <f>MSCOOP!C23</f>
        <v>0</v>
      </c>
      <c r="D231" s="153">
        <f>MSCOOP!D23</f>
        <v>0</v>
      </c>
      <c r="E231" s="153">
        <f>MSCOOP!E23</f>
        <v>0</v>
      </c>
      <c r="F231" s="153">
        <f>MSCOOP!F23</f>
        <v>0</v>
      </c>
      <c r="G231" s="59" t="e">
        <f t="shared" si="67"/>
        <v>#DIV/0!</v>
      </c>
      <c r="H231" s="59" t="e">
        <f t="shared" si="68"/>
        <v>#DIV/0!</v>
      </c>
      <c r="I231" s="153">
        <f>MSCOOP!I23</f>
        <v>0</v>
      </c>
      <c r="J231" s="153">
        <f>MSCOOP!J23</f>
        <v>0</v>
      </c>
    </row>
    <row r="232" spans="1:10" x14ac:dyDescent="0.25">
      <c r="A232" s="46" t="s">
        <v>36</v>
      </c>
      <c r="B232" s="48" t="s">
        <v>37</v>
      </c>
      <c r="C232" s="47">
        <f>MSCOOP!C24</f>
        <v>9732</v>
      </c>
      <c r="D232" s="47">
        <f>MSCOOP!D24</f>
        <v>946477</v>
      </c>
      <c r="E232" s="47">
        <f>MSCOOP!E24</f>
        <v>25</v>
      </c>
      <c r="F232" s="47">
        <f>MSCOOP!F24</f>
        <v>11485</v>
      </c>
      <c r="G232" s="59">
        <f t="shared" si="67"/>
        <v>0.2568845047266749</v>
      </c>
      <c r="H232" s="59">
        <f t="shared" si="68"/>
        <v>1.2134473420907217</v>
      </c>
      <c r="I232" s="47">
        <f>MSCOOP!I24</f>
        <v>0</v>
      </c>
      <c r="J232" s="47">
        <f>MSCOOP!J24</f>
        <v>0</v>
      </c>
    </row>
    <row r="233" spans="1:10" x14ac:dyDescent="0.25">
      <c r="A233" s="46" t="s">
        <v>38</v>
      </c>
      <c r="B233" s="48" t="s">
        <v>39</v>
      </c>
      <c r="C233" s="47">
        <f>MSCOOP!C25</f>
        <v>42279</v>
      </c>
      <c r="D233" s="47">
        <f>MSCOOP!D25</f>
        <v>6942962.9999999991</v>
      </c>
      <c r="E233" s="47">
        <f>MSCOOP!E25</f>
        <v>2462</v>
      </c>
      <c r="F233" s="47">
        <f>MSCOOP!F25</f>
        <v>187612.85016</v>
      </c>
      <c r="G233" s="59">
        <f t="shared" si="67"/>
        <v>5.8232219305092361</v>
      </c>
      <c r="H233" s="59">
        <f t="shared" si="68"/>
        <v>2.7022014975450688</v>
      </c>
      <c r="I233" s="47">
        <f>MSCOOP!I25</f>
        <v>3982</v>
      </c>
      <c r="J233" s="47">
        <f>MSCOOP!J25</f>
        <v>1053583.35781</v>
      </c>
    </row>
    <row r="234" spans="1:10" x14ac:dyDescent="0.25">
      <c r="A234" s="46" t="s">
        <v>40</v>
      </c>
      <c r="B234" s="48" t="s">
        <v>41</v>
      </c>
      <c r="C234" s="47">
        <f>MSCOOP!C26</f>
        <v>45605</v>
      </c>
      <c r="D234" s="47">
        <f>MSCOOP!D26</f>
        <v>20412101</v>
      </c>
      <c r="E234" s="47">
        <f>MSCOOP!E26</f>
        <v>3711</v>
      </c>
      <c r="F234" s="47">
        <f>MSCOOP!F26</f>
        <v>1897248.42399</v>
      </c>
      <c r="G234" s="59">
        <f t="shared" si="67"/>
        <v>8.1372656506961967</v>
      </c>
      <c r="H234" s="59">
        <f t="shared" si="68"/>
        <v>9.2947238698750319</v>
      </c>
      <c r="I234" s="47">
        <f>MSCOOP!I26</f>
        <v>39333</v>
      </c>
      <c r="J234" s="47">
        <f>MSCOOP!J26</f>
        <v>12075701.857860001</v>
      </c>
    </row>
    <row r="235" spans="1:10" x14ac:dyDescent="0.25">
      <c r="A235" s="46" t="s">
        <v>42</v>
      </c>
      <c r="B235" s="48" t="s">
        <v>43</v>
      </c>
      <c r="C235" s="47">
        <f>MSCOOP!C27</f>
        <v>7517</v>
      </c>
      <c r="D235" s="47">
        <f>MSCOOP!D27</f>
        <v>939821.99999999988</v>
      </c>
      <c r="E235" s="47">
        <f>MSCOOP!E27</f>
        <v>2</v>
      </c>
      <c r="F235" s="47">
        <f>MSCOOP!F27</f>
        <v>10074.495000000001</v>
      </c>
      <c r="G235" s="59">
        <f t="shared" si="67"/>
        <v>2.6606358919781827E-2</v>
      </c>
      <c r="H235" s="59">
        <f t="shared" si="68"/>
        <v>1.0719577749829226</v>
      </c>
      <c r="I235" s="47">
        <f>MSCOOP!I27</f>
        <v>1</v>
      </c>
      <c r="J235" s="47">
        <f>MSCOOP!J27</f>
        <v>90.284999999999997</v>
      </c>
    </row>
    <row r="236" spans="1:10" x14ac:dyDescent="0.25">
      <c r="A236" s="46" t="s">
        <v>44</v>
      </c>
      <c r="B236" s="48" t="s">
        <v>45</v>
      </c>
      <c r="C236" s="47">
        <f>MSCOOP!C28</f>
        <v>12532</v>
      </c>
      <c r="D236" s="47">
        <f>MSCOOP!D28</f>
        <v>2813330</v>
      </c>
      <c r="E236" s="47">
        <f>MSCOOP!E28</f>
        <v>344</v>
      </c>
      <c r="F236" s="47">
        <f>MSCOOP!F28</f>
        <v>64536.3</v>
      </c>
      <c r="G236" s="59">
        <f t="shared" si="67"/>
        <v>2.7449728694541973</v>
      </c>
      <c r="H236" s="59">
        <f t="shared" si="68"/>
        <v>2.2939470307429275</v>
      </c>
      <c r="I236" s="47">
        <f>MSCOOP!I28</f>
        <v>168</v>
      </c>
      <c r="J236" s="47">
        <f>MSCOOP!J28</f>
        <v>17297.235219999999</v>
      </c>
    </row>
    <row r="237" spans="1:10" x14ac:dyDescent="0.25">
      <c r="A237" s="46" t="s">
        <v>46</v>
      </c>
      <c r="B237" s="48" t="s">
        <v>47</v>
      </c>
      <c r="C237" s="47">
        <f>MSCOOP!C29</f>
        <v>25550</v>
      </c>
      <c r="D237" s="47">
        <f>MSCOOP!D29</f>
        <v>9211208</v>
      </c>
      <c r="E237" s="47">
        <f>MSCOOP!E29</f>
        <v>144049</v>
      </c>
      <c r="F237" s="47">
        <f>MSCOOP!F29</f>
        <v>31308627.434450001</v>
      </c>
      <c r="G237" s="59">
        <f t="shared" si="67"/>
        <v>563.79256360078273</v>
      </c>
      <c r="H237" s="59">
        <f t="shared" si="68"/>
        <v>339.89708444809844</v>
      </c>
      <c r="I237" s="47">
        <f>MSCOOP!I29</f>
        <v>163754</v>
      </c>
      <c r="J237" s="47">
        <f>MSCOOP!J29</f>
        <v>38684756.65394</v>
      </c>
    </row>
    <row r="238" spans="1:10" ht="30" x14ac:dyDescent="0.25">
      <c r="A238" s="54"/>
      <c r="B238" s="145" t="s">
        <v>48</v>
      </c>
      <c r="C238" s="153">
        <f>MSCOOP!C30</f>
        <v>0</v>
      </c>
      <c r="D238" s="153">
        <f>MSCOOP!D30</f>
        <v>0</v>
      </c>
      <c r="E238" s="153">
        <f>MSCOOP!E30</f>
        <v>0</v>
      </c>
      <c r="F238" s="153">
        <f>MSCOOP!F30</f>
        <v>0</v>
      </c>
      <c r="G238" s="59" t="e">
        <f t="shared" si="67"/>
        <v>#DIV/0!</v>
      </c>
      <c r="H238" s="59" t="e">
        <f t="shared" si="68"/>
        <v>#DIV/0!</v>
      </c>
      <c r="I238" s="153">
        <f>MSCOOP!I30</f>
        <v>0</v>
      </c>
      <c r="J238" s="153">
        <f>MSCOOP!J30</f>
        <v>0</v>
      </c>
    </row>
    <row r="239" spans="1:10" ht="30" x14ac:dyDescent="0.25">
      <c r="A239" s="149">
        <v>2</v>
      </c>
      <c r="B239" s="148" t="s">
        <v>49</v>
      </c>
      <c r="C239" s="155">
        <f>MSCOOP!C31</f>
        <v>3334850</v>
      </c>
      <c r="D239" s="155">
        <f>MSCOOP!D31</f>
        <v>308964282.59004891</v>
      </c>
      <c r="E239" s="155">
        <f>MSCOOP!E31</f>
        <v>1489186</v>
      </c>
      <c r="F239" s="155">
        <f>MSCOOP!F31</f>
        <v>188277307.55827004</v>
      </c>
      <c r="G239" s="59">
        <f t="shared" si="67"/>
        <v>44.655261855855585</v>
      </c>
      <c r="H239" s="59">
        <f t="shared" si="68"/>
        <v>60.938211362148586</v>
      </c>
      <c r="I239" s="155">
        <f>MSCOOP!I31</f>
        <v>2365843</v>
      </c>
      <c r="J239" s="155">
        <f>MSCOOP!J31</f>
        <v>422370725.45288008</v>
      </c>
    </row>
    <row r="240" spans="1:10" x14ac:dyDescent="0.25">
      <c r="A240" s="46">
        <v>3</v>
      </c>
      <c r="B240" s="51" t="s">
        <v>50</v>
      </c>
      <c r="C240" s="47">
        <f>MSCOOP!C32</f>
        <v>435774</v>
      </c>
      <c r="D240" s="47">
        <f>MSCOOP!D32</f>
        <v>40372418</v>
      </c>
      <c r="E240" s="47">
        <f>MSCOOP!E32</f>
        <v>97809</v>
      </c>
      <c r="F240" s="47">
        <f>MSCOOP!F32</f>
        <v>42123551.873099998</v>
      </c>
      <c r="G240" s="59">
        <f t="shared" si="67"/>
        <v>22.444891159178841</v>
      </c>
      <c r="H240" s="59">
        <f t="shared" si="68"/>
        <v>104.33745106151432</v>
      </c>
      <c r="I240" s="47">
        <f>MSCOOP!I32</f>
        <v>668827</v>
      </c>
      <c r="J240" s="47">
        <f>MSCOOP!J32</f>
        <v>99630610.909610003</v>
      </c>
    </row>
    <row r="241" spans="1:10" ht="30" x14ac:dyDescent="0.25">
      <c r="A241" s="54"/>
      <c r="B241" s="154" t="s">
        <v>51</v>
      </c>
      <c r="C241" s="153">
        <f>MSCOOP!C33</f>
        <v>0</v>
      </c>
      <c r="D241" s="153">
        <f>MSCOOP!D33</f>
        <v>0</v>
      </c>
      <c r="E241" s="153">
        <f>MSCOOP!E33</f>
        <v>0</v>
      </c>
      <c r="F241" s="153">
        <f>MSCOOP!F33</f>
        <v>0</v>
      </c>
      <c r="G241" s="59" t="e">
        <f t="shared" si="67"/>
        <v>#DIV/0!</v>
      </c>
      <c r="H241" s="59" t="e">
        <f t="shared" si="68"/>
        <v>#DIV/0!</v>
      </c>
      <c r="I241" s="153">
        <f>MSCOOP!I33</f>
        <v>0</v>
      </c>
      <c r="J241" s="153">
        <f>MSCOOP!J33</f>
        <v>0</v>
      </c>
    </row>
    <row r="242" spans="1:10" x14ac:dyDescent="0.25">
      <c r="A242" s="50">
        <v>4</v>
      </c>
      <c r="B242" s="142" t="s">
        <v>73</v>
      </c>
      <c r="C242" s="158"/>
      <c r="D242" s="158"/>
      <c r="E242" s="158"/>
      <c r="F242" s="158"/>
      <c r="G242" s="158"/>
      <c r="H242" s="158"/>
      <c r="I242" s="158"/>
      <c r="J242" s="158"/>
    </row>
    <row r="243" spans="1:10" x14ac:dyDescent="0.25">
      <c r="A243" s="46" t="s">
        <v>53</v>
      </c>
      <c r="B243" s="49" t="s">
        <v>54</v>
      </c>
      <c r="C243" s="47">
        <f>MSCOOP!C35</f>
        <v>0</v>
      </c>
      <c r="D243" s="47">
        <f>MSCOOP!D35</f>
        <v>0</v>
      </c>
      <c r="E243" s="47">
        <f>MSCOOP!E35</f>
        <v>92</v>
      </c>
      <c r="F243" s="47">
        <f>MSCOOP!F35</f>
        <v>21083.95161</v>
      </c>
      <c r="G243" s="59" t="e">
        <f t="shared" ref="G243:G249" si="69">E243/C243*100</f>
        <v>#DIV/0!</v>
      </c>
      <c r="H243" s="59" t="e">
        <f t="shared" ref="H243:H249" si="70">F243/D243*100</f>
        <v>#DIV/0!</v>
      </c>
      <c r="I243" s="47">
        <f>MSCOOP!I35</f>
        <v>1300</v>
      </c>
      <c r="J243" s="47">
        <f>MSCOOP!J35</f>
        <v>84390.893689999997</v>
      </c>
    </row>
    <row r="244" spans="1:10" x14ac:dyDescent="0.25">
      <c r="A244" s="46" t="s">
        <v>55</v>
      </c>
      <c r="B244" s="49" t="s">
        <v>39</v>
      </c>
      <c r="C244" s="47">
        <f>MSCOOP!C36</f>
        <v>0</v>
      </c>
      <c r="D244" s="47">
        <f>MSCOOP!D36</f>
        <v>0</v>
      </c>
      <c r="E244" s="47">
        <f>MSCOOP!E36</f>
        <v>461</v>
      </c>
      <c r="F244" s="47">
        <f>MSCOOP!F36</f>
        <v>172964.698</v>
      </c>
      <c r="G244" s="59" t="e">
        <f t="shared" si="69"/>
        <v>#DIV/0!</v>
      </c>
      <c r="H244" s="59" t="e">
        <f t="shared" si="70"/>
        <v>#DIV/0!</v>
      </c>
      <c r="I244" s="47">
        <f>MSCOOP!I36</f>
        <v>1488</v>
      </c>
      <c r="J244" s="47">
        <f>MSCOOP!J36</f>
        <v>356288.25836000004</v>
      </c>
    </row>
    <row r="245" spans="1:10" x14ac:dyDescent="0.25">
      <c r="A245" s="46" t="s">
        <v>56</v>
      </c>
      <c r="B245" s="49" t="s">
        <v>57</v>
      </c>
      <c r="C245" s="47">
        <f>MSCOOP!C37</f>
        <v>35161</v>
      </c>
      <c r="D245" s="47">
        <f>MSCOOP!D37</f>
        <v>11732233</v>
      </c>
      <c r="E245" s="47">
        <f>MSCOOP!E37</f>
        <v>1125</v>
      </c>
      <c r="F245" s="47">
        <f>MSCOOP!F37</f>
        <v>978830.57108000002</v>
      </c>
      <c r="G245" s="59">
        <f t="shared" si="69"/>
        <v>3.1995677028525926</v>
      </c>
      <c r="H245" s="59">
        <f t="shared" si="70"/>
        <v>8.3430884050802607</v>
      </c>
      <c r="I245" s="47">
        <f>MSCOOP!I37</f>
        <v>7793</v>
      </c>
      <c r="J245" s="47">
        <f>MSCOOP!J37</f>
        <v>4895117.6804799996</v>
      </c>
    </row>
    <row r="246" spans="1:10" x14ac:dyDescent="0.25">
      <c r="A246" s="46" t="s">
        <v>58</v>
      </c>
      <c r="B246" s="49" t="s">
        <v>59</v>
      </c>
      <c r="C246" s="47">
        <f>MSCOOP!C38</f>
        <v>916</v>
      </c>
      <c r="D246" s="47">
        <f>MSCOOP!D38</f>
        <v>366369</v>
      </c>
      <c r="E246" s="47">
        <f>MSCOOP!E38</f>
        <v>143383</v>
      </c>
      <c r="F246" s="47">
        <f>MSCOOP!F38</f>
        <v>31029074.619929999</v>
      </c>
      <c r="G246" s="59">
        <f t="shared" si="69"/>
        <v>15653.165938864629</v>
      </c>
      <c r="H246" s="59">
        <f t="shared" si="70"/>
        <v>8469.3504690435057</v>
      </c>
      <c r="I246" s="47">
        <f>MSCOOP!I38</f>
        <v>458511</v>
      </c>
      <c r="J246" s="47">
        <f>MSCOOP!J38</f>
        <v>64958032.893890001</v>
      </c>
    </row>
    <row r="247" spans="1:10" x14ac:dyDescent="0.25">
      <c r="A247" s="46" t="s">
        <v>60</v>
      </c>
      <c r="B247" s="49" t="s">
        <v>47</v>
      </c>
      <c r="C247" s="47">
        <f>MSCOOP!C39</f>
        <v>165883</v>
      </c>
      <c r="D247" s="47">
        <f>MSCOOP!D39</f>
        <v>54998861</v>
      </c>
      <c r="E247" s="47">
        <f>MSCOOP!E39</f>
        <v>260053</v>
      </c>
      <c r="F247" s="47">
        <f>MSCOOP!F39</f>
        <v>135324797.34305999</v>
      </c>
      <c r="G247" s="59">
        <f t="shared" si="69"/>
        <v>156.76892749709134</v>
      </c>
      <c r="H247" s="59">
        <f t="shared" si="70"/>
        <v>246.0501815538689</v>
      </c>
      <c r="I247" s="47">
        <f>MSCOOP!I39</f>
        <v>135912</v>
      </c>
      <c r="J247" s="47">
        <f>MSCOOP!J39</f>
        <v>119567735.28550999</v>
      </c>
    </row>
    <row r="248" spans="1:10" ht="30" x14ac:dyDescent="0.25">
      <c r="A248" s="149">
        <v>5</v>
      </c>
      <c r="B248" s="150" t="s">
        <v>61</v>
      </c>
      <c r="C248" s="155">
        <f>MSCOOP!C40</f>
        <v>201960</v>
      </c>
      <c r="D248" s="155">
        <f>MSCOOP!D40</f>
        <v>67097463</v>
      </c>
      <c r="E248" s="155">
        <f>MSCOOP!E40</f>
        <v>405114</v>
      </c>
      <c r="F248" s="155">
        <f>MSCOOP!F40</f>
        <v>167526751.18368</v>
      </c>
      <c r="G248" s="59">
        <f t="shared" si="69"/>
        <v>200.59120617944149</v>
      </c>
      <c r="H248" s="59">
        <f t="shared" si="70"/>
        <v>249.67672948182854</v>
      </c>
      <c r="I248" s="155">
        <f>MSCOOP!I40</f>
        <v>605004</v>
      </c>
      <c r="J248" s="155">
        <f>MSCOOP!J40</f>
        <v>189861565.01192999</v>
      </c>
    </row>
    <row r="249" spans="1:10" x14ac:dyDescent="0.25">
      <c r="A249" s="149"/>
      <c r="B249" s="152" t="s">
        <v>62</v>
      </c>
      <c r="C249" s="155">
        <f>MSCOOP!C41</f>
        <v>3536810</v>
      </c>
      <c r="D249" s="155">
        <f>MSCOOP!D41</f>
        <v>376061745.59004891</v>
      </c>
      <c r="E249" s="155">
        <f>MSCOOP!E41</f>
        <v>1894300</v>
      </c>
      <c r="F249" s="155">
        <f>MSCOOP!F41</f>
        <v>355804058.74195004</v>
      </c>
      <c r="G249" s="59">
        <f t="shared" si="69"/>
        <v>53.559563561514466</v>
      </c>
      <c r="H249" s="59">
        <f t="shared" si="70"/>
        <v>94.613201931423745</v>
      </c>
      <c r="I249" s="155">
        <f>MSCOOP!I41</f>
        <v>2970847</v>
      </c>
      <c r="J249" s="155">
        <f>MSCOOP!J41</f>
        <v>612232290.46481013</v>
      </c>
    </row>
  </sheetData>
  <mergeCells count="74"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8" zoomScaleNormal="100" workbookViewId="0">
      <selection activeCell="L43" sqref="L43"/>
    </sheetView>
  </sheetViews>
  <sheetFormatPr defaultRowHeight="15" x14ac:dyDescent="0.25"/>
  <cols>
    <col min="1" max="1" width="6.7109375" style="39" bestFit="1" customWidth="1"/>
    <col min="2" max="2" width="59.285156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5580</v>
      </c>
      <c r="D12" s="88">
        <f t="shared" ref="D12:F12" si="0">D13+D14+D15</f>
        <v>428449.5094656506</v>
      </c>
      <c r="E12" s="88">
        <f t="shared" si="0"/>
        <v>58</v>
      </c>
      <c r="F12" s="88">
        <f t="shared" si="0"/>
        <v>66097.00344</v>
      </c>
      <c r="G12" s="63">
        <f>E12/C12*100</f>
        <v>1.0394265232974911</v>
      </c>
      <c r="H12" s="63">
        <f>F12/D12*100</f>
        <v>15.427022783252617</v>
      </c>
      <c r="I12" s="76">
        <f t="shared" ref="I12:J12" si="1">I13+I14+I15</f>
        <v>301</v>
      </c>
      <c r="J12" s="76">
        <f t="shared" si="1"/>
        <v>392239.86100000003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5312</v>
      </c>
      <c r="D13" s="89">
        <v>402025.09443548101</v>
      </c>
      <c r="E13" s="89">
        <v>54</v>
      </c>
      <c r="F13" s="89">
        <v>48525.705880000001</v>
      </c>
      <c r="G13" s="63">
        <f>E13/C13*100</f>
        <v>1.0165662650602409</v>
      </c>
      <c r="H13" s="63">
        <f>F13/D13*100</f>
        <v>12.070317637295561</v>
      </c>
      <c r="I13" s="78">
        <v>249</v>
      </c>
      <c r="J13" s="78">
        <v>325001.20699999999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81</v>
      </c>
      <c r="D14" s="89">
        <v>9866.4915072000003</v>
      </c>
      <c r="E14" s="89"/>
      <c r="F14" s="89"/>
      <c r="G14" s="63">
        <f t="shared" ref="G14:G33" si="2">E14/C14*100</f>
        <v>0</v>
      </c>
      <c r="H14" s="63">
        <f t="shared" ref="H14:H33" si="3">F14/D14*100</f>
        <v>0</v>
      </c>
      <c r="I14" s="78">
        <v>1</v>
      </c>
      <c r="J14" s="78">
        <v>159.95400000000001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187</v>
      </c>
      <c r="D15" s="89">
        <v>16557.923522969599</v>
      </c>
      <c r="E15" s="89">
        <v>4</v>
      </c>
      <c r="F15" s="89">
        <v>17571.297559999999</v>
      </c>
      <c r="G15" s="63">
        <f t="shared" si="2"/>
        <v>2.1390374331550799</v>
      </c>
      <c r="H15" s="63">
        <f t="shared" si="3"/>
        <v>106.12017585190934</v>
      </c>
      <c r="I15" s="78">
        <v>51</v>
      </c>
      <c r="J15" s="78">
        <v>67078.7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2389</v>
      </c>
      <c r="D18" s="88">
        <f t="shared" ref="D18:F18" si="4">D19+D20+D21+D22</f>
        <v>3494456</v>
      </c>
      <c r="E18" s="88">
        <f t="shared" si="4"/>
        <v>205</v>
      </c>
      <c r="F18" s="88">
        <f t="shared" si="4"/>
        <v>3173123.56275</v>
      </c>
      <c r="G18" s="63">
        <f t="shared" si="2"/>
        <v>8.5809962327333604</v>
      </c>
      <c r="H18" s="63">
        <f t="shared" si="3"/>
        <v>90.804507561405828</v>
      </c>
      <c r="I18" s="76">
        <f t="shared" ref="I18:J18" si="5">I19+I20+I21+I22</f>
        <v>2633</v>
      </c>
      <c r="J18" s="76">
        <f t="shared" si="5"/>
        <v>6243992.688099999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1136</v>
      </c>
      <c r="D19" s="89">
        <v>1272183</v>
      </c>
      <c r="E19" s="89">
        <v>158</v>
      </c>
      <c r="F19" s="89">
        <v>3061266.33818</v>
      </c>
      <c r="G19" s="63">
        <f t="shared" si="2"/>
        <v>13.908450704225354</v>
      </c>
      <c r="H19" s="63">
        <f t="shared" si="3"/>
        <v>240.63097354547261</v>
      </c>
      <c r="I19" s="78">
        <v>2476</v>
      </c>
      <c r="J19" s="78">
        <v>1396914.7530999999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913</v>
      </c>
      <c r="D20" s="89">
        <v>1677478</v>
      </c>
      <c r="E20" s="89">
        <v>47</v>
      </c>
      <c r="F20" s="89">
        <v>111857.22456999999</v>
      </c>
      <c r="G20" s="63">
        <f t="shared" si="2"/>
        <v>5.1478641840087622</v>
      </c>
      <c r="H20" s="63">
        <f t="shared" si="3"/>
        <v>6.6681783349766723</v>
      </c>
      <c r="I20" s="78">
        <v>128</v>
      </c>
      <c r="J20" s="78">
        <v>1310644.649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63</v>
      </c>
      <c r="D21" s="89">
        <v>331541</v>
      </c>
      <c r="E21" s="89"/>
      <c r="F21" s="89"/>
      <c r="G21" s="63">
        <f t="shared" si="2"/>
        <v>0</v>
      </c>
      <c r="H21" s="63">
        <f t="shared" si="3"/>
        <v>0</v>
      </c>
      <c r="I21" s="78">
        <v>17</v>
      </c>
      <c r="J21" s="78">
        <v>3529975.0929999999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277</v>
      </c>
      <c r="D22" s="89">
        <v>213254</v>
      </c>
      <c r="E22" s="89"/>
      <c r="F22" s="89"/>
      <c r="G22" s="63">
        <f t="shared" si="2"/>
        <v>0</v>
      </c>
      <c r="H22" s="63">
        <f t="shared" si="3"/>
        <v>0</v>
      </c>
      <c r="I22" s="78">
        <v>12</v>
      </c>
      <c r="J22" s="78">
        <v>6458.1930000004359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174</v>
      </c>
      <c r="D24" s="88">
        <v>585441</v>
      </c>
      <c r="E24" s="88"/>
      <c r="F24" s="88"/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297</v>
      </c>
      <c r="D25" s="88">
        <v>81366</v>
      </c>
      <c r="E25" s="88">
        <v>15</v>
      </c>
      <c r="F25" s="88">
        <v>5595.4350000000004</v>
      </c>
      <c r="G25" s="63">
        <f t="shared" si="2"/>
        <v>5.0505050505050502</v>
      </c>
      <c r="H25" s="63">
        <f t="shared" si="3"/>
        <v>6.8768711746921323</v>
      </c>
      <c r="I25" s="76">
        <v>204</v>
      </c>
      <c r="J25" s="76">
        <v>90445.089000000007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1017</v>
      </c>
      <c r="D26" s="88">
        <v>1600034</v>
      </c>
      <c r="E26" s="88">
        <v>35</v>
      </c>
      <c r="F26" s="88">
        <v>52776.648710000001</v>
      </c>
      <c r="G26" s="63">
        <f t="shared" si="2"/>
        <v>3.4414945919370701</v>
      </c>
      <c r="H26" s="63">
        <f t="shared" si="3"/>
        <v>3.2984704518778973</v>
      </c>
      <c r="I26" s="76">
        <v>1752</v>
      </c>
      <c r="J26" s="76">
        <v>2796125.4279999998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35</v>
      </c>
      <c r="D27" s="88">
        <v>7404</v>
      </c>
      <c r="E27" s="88"/>
      <c r="F27" s="88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60</v>
      </c>
      <c r="D28" s="88">
        <v>29012</v>
      </c>
      <c r="E28" s="88"/>
      <c r="F28" s="88"/>
      <c r="G28" s="63">
        <f t="shared" si="2"/>
        <v>0</v>
      </c>
      <c r="H28" s="63">
        <f t="shared" si="3"/>
        <v>0</v>
      </c>
      <c r="I28" s="76">
        <v>5</v>
      </c>
      <c r="J28" s="76">
        <v>16812.723999999998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116</v>
      </c>
      <c r="D29" s="88">
        <v>27655</v>
      </c>
      <c r="E29" s="88"/>
      <c r="F29" s="88"/>
      <c r="G29" s="63">
        <f t="shared" si="2"/>
        <v>0</v>
      </c>
      <c r="H29" s="63">
        <f t="shared" si="3"/>
        <v>0</v>
      </c>
      <c r="I29" s="76">
        <v>14</v>
      </c>
      <c r="J29" s="76">
        <v>1269188.5419999999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9668</v>
      </c>
      <c r="D31" s="89">
        <f t="shared" ref="D31:F31" si="6">D12+D18+D24+D25+D26+D27+D28+D29</f>
        <v>6253817.5094656507</v>
      </c>
      <c r="E31" s="89">
        <f t="shared" si="6"/>
        <v>313</v>
      </c>
      <c r="F31" s="89">
        <f t="shared" si="6"/>
        <v>3297592.6499000001</v>
      </c>
      <c r="G31" s="63">
        <f t="shared" si="2"/>
        <v>3.2374844848986348</v>
      </c>
      <c r="H31" s="63">
        <f t="shared" si="3"/>
        <v>52.729275277201978</v>
      </c>
      <c r="I31" s="78">
        <f t="shared" ref="I31:J31" si="7">I12+I18+I24+I25+I26+I27+I28+I29</f>
        <v>4909</v>
      </c>
      <c r="J31" s="78">
        <f t="shared" si="7"/>
        <v>10808804.332099997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823</v>
      </c>
      <c r="D32" s="89">
        <v>204882</v>
      </c>
      <c r="E32" s="89">
        <v>76</v>
      </c>
      <c r="F32" s="89">
        <v>31489.424429999999</v>
      </c>
      <c r="G32" s="63">
        <f t="shared" si="2"/>
        <v>9.2345078979343871</v>
      </c>
      <c r="H32" s="63">
        <f t="shared" si="3"/>
        <v>15.369541702052889</v>
      </c>
      <c r="I32" s="78">
        <v>2775</v>
      </c>
      <c r="J32" s="78">
        <v>1780175.6637299999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19</v>
      </c>
      <c r="D36" s="78">
        <v>72472</v>
      </c>
      <c r="E36" s="78">
        <v>4</v>
      </c>
      <c r="F36" s="78">
        <v>7570.8847500000002</v>
      </c>
      <c r="G36" s="63">
        <f t="shared" si="8"/>
        <v>21.052631578947366</v>
      </c>
      <c r="H36" s="63">
        <f t="shared" si="9"/>
        <v>10.446634217352909</v>
      </c>
      <c r="I36" s="78">
        <v>38</v>
      </c>
      <c r="J36" s="78">
        <v>148075.68400000001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597</v>
      </c>
      <c r="D37" s="78">
        <v>820626</v>
      </c>
      <c r="E37" s="78">
        <v>13</v>
      </c>
      <c r="F37" s="78">
        <v>51691.079079999996</v>
      </c>
      <c r="G37" s="63">
        <f t="shared" si="8"/>
        <v>2.1775544388609713</v>
      </c>
      <c r="H37" s="63">
        <f t="shared" si="9"/>
        <v>6.298981397128534</v>
      </c>
      <c r="I37" s="78">
        <v>263</v>
      </c>
      <c r="J37" s="78">
        <v>1282232.5260000001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</v>
      </c>
      <c r="D38" s="78">
        <v>1017</v>
      </c>
      <c r="E38" s="78">
        <v>163</v>
      </c>
      <c r="F38" s="78">
        <v>95746.113370000006</v>
      </c>
      <c r="G38" s="63">
        <f t="shared" si="8"/>
        <v>2716.666666666667</v>
      </c>
      <c r="H38" s="63">
        <f t="shared" si="9"/>
        <v>9414.5637531956745</v>
      </c>
      <c r="I38" s="78">
        <v>1310</v>
      </c>
      <c r="J38" s="78">
        <v>2708748.8489999999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2421</v>
      </c>
      <c r="D39" s="78">
        <v>88946947</v>
      </c>
      <c r="E39" s="78">
        <v>1477</v>
      </c>
      <c r="F39" s="78">
        <v>17474007.901289999</v>
      </c>
      <c r="G39" s="63">
        <f t="shared" si="8"/>
        <v>61.007847996695588</v>
      </c>
      <c r="H39" s="63">
        <f t="shared" si="9"/>
        <v>19.645427404371731</v>
      </c>
      <c r="I39" s="78">
        <v>5271369</v>
      </c>
      <c r="J39" s="78">
        <v>63802247.798370004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3043</v>
      </c>
      <c r="D40" s="64">
        <f t="shared" ref="D40:F40" si="10">D35+D36+D37+D38+D39</f>
        <v>89841062</v>
      </c>
      <c r="E40" s="64">
        <f t="shared" si="10"/>
        <v>1657</v>
      </c>
      <c r="F40" s="64">
        <f t="shared" si="10"/>
        <v>17629015.978489999</v>
      </c>
      <c r="G40" s="63">
        <f t="shared" si="8"/>
        <v>54.452842589549789</v>
      </c>
      <c r="H40" s="63">
        <f t="shared" si="9"/>
        <v>19.622448339368471</v>
      </c>
      <c r="I40" s="64">
        <f t="shared" ref="I40:J40" si="11">I35+I36+I37+I38+I39</f>
        <v>5272980</v>
      </c>
      <c r="J40" s="64">
        <f t="shared" si="11"/>
        <v>67941304.857370004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12711</v>
      </c>
      <c r="D41" s="62">
        <f t="shared" ref="D41:F41" si="12">D31+D40</f>
        <v>96094879.50946565</v>
      </c>
      <c r="E41" s="61">
        <f t="shared" si="12"/>
        <v>1970</v>
      </c>
      <c r="F41" s="61">
        <f t="shared" si="12"/>
        <v>20926608.628389999</v>
      </c>
      <c r="G41" s="63">
        <f t="shared" si="8"/>
        <v>15.498387223664542</v>
      </c>
      <c r="H41" s="63">
        <f t="shared" si="9"/>
        <v>21.777027803368714</v>
      </c>
      <c r="I41" s="61">
        <f t="shared" ref="I41:J41" si="13">I31+I40</f>
        <v>5277889</v>
      </c>
      <c r="J41" s="61">
        <f t="shared" si="13"/>
        <v>78750109.189469993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1" zoomScaleNormal="100" workbookViewId="0">
      <selection activeCell="I33" sqref="I33:J33"/>
    </sheetView>
  </sheetViews>
  <sheetFormatPr defaultRowHeight="15" x14ac:dyDescent="0.25"/>
  <cols>
    <col min="1" max="1" width="6.7109375" style="39" bestFit="1" customWidth="1"/>
    <col min="2" max="2" width="42.42578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1487651</v>
      </c>
      <c r="D12" s="88">
        <f t="shared" ref="D12:F12" si="0">D13+D14+D15</f>
        <v>157836769.83851436</v>
      </c>
      <c r="E12" s="88">
        <f t="shared" si="0"/>
        <v>661973</v>
      </c>
      <c r="F12" s="88">
        <f t="shared" si="0"/>
        <v>108540682.39871001</v>
      </c>
      <c r="G12" s="63">
        <f>E12/C12*100</f>
        <v>44.497869459974147</v>
      </c>
      <c r="H12" s="63">
        <f>F12/D12*100</f>
        <v>68.767678475528825</v>
      </c>
      <c r="I12" s="88">
        <f t="shared" ref="I12:J12" si="1">I13+I14+I15</f>
        <v>1386505</v>
      </c>
      <c r="J12" s="88">
        <f t="shared" si="1"/>
        <v>213474344.97477001</v>
      </c>
      <c r="K12" s="88"/>
      <c r="L12" s="88"/>
      <c r="M12" s="88"/>
      <c r="N12" s="88"/>
      <c r="O12" s="88"/>
      <c r="P12" s="88"/>
      <c r="Q12" s="88"/>
      <c r="R12" s="91"/>
    </row>
    <row r="13" spans="1:18" ht="15" customHeight="1" x14ac:dyDescent="0.25">
      <c r="A13" s="14" t="s">
        <v>17</v>
      </c>
      <c r="B13" s="15" t="s">
        <v>18</v>
      </c>
      <c r="C13" s="89">
        <v>1406403</v>
      </c>
      <c r="D13" s="89">
        <v>130877042.75070797</v>
      </c>
      <c r="E13" s="89">
        <v>660551</v>
      </c>
      <c r="F13" s="89">
        <v>69583424.289240003</v>
      </c>
      <c r="G13" s="63">
        <f>E13/C13*100</f>
        <v>46.967405501836957</v>
      </c>
      <c r="H13" s="63">
        <f>F13/D13*100</f>
        <v>53.167020607106132</v>
      </c>
      <c r="I13" s="89">
        <v>1381771</v>
      </c>
      <c r="J13" s="89">
        <v>166591876.41101</v>
      </c>
      <c r="K13" s="89"/>
      <c r="L13" s="89"/>
      <c r="M13" s="89"/>
      <c r="N13" s="89"/>
      <c r="O13" s="89"/>
      <c r="P13" s="89"/>
      <c r="Q13" s="89"/>
      <c r="R13" s="92"/>
    </row>
    <row r="14" spans="1:18" ht="15" customHeight="1" x14ac:dyDescent="0.25">
      <c r="A14" s="14" t="s">
        <v>19</v>
      </c>
      <c r="B14" s="15" t="s">
        <v>20</v>
      </c>
      <c r="C14" s="89">
        <v>52497</v>
      </c>
      <c r="D14" s="89">
        <v>7024048.2364592291</v>
      </c>
      <c r="E14" s="89">
        <v>0</v>
      </c>
      <c r="F14" s="89">
        <v>0</v>
      </c>
      <c r="G14" s="63">
        <f t="shared" ref="G14:G33" si="2">E14/C14*100</f>
        <v>0</v>
      </c>
      <c r="H14" s="63">
        <f t="shared" ref="H14:H33" si="3">F14/D14*100</f>
        <v>0</v>
      </c>
      <c r="I14" s="89">
        <v>7</v>
      </c>
      <c r="J14" s="89">
        <v>48102.340499999998</v>
      </c>
      <c r="K14" s="89"/>
      <c r="L14" s="89"/>
      <c r="M14" s="89"/>
      <c r="N14" s="89"/>
      <c r="O14" s="89"/>
      <c r="P14" s="89"/>
      <c r="Q14" s="89"/>
      <c r="R14" s="92"/>
    </row>
    <row r="15" spans="1:18" ht="15" customHeight="1" x14ac:dyDescent="0.25">
      <c r="A15" s="14" t="s">
        <v>21</v>
      </c>
      <c r="B15" s="15" t="s">
        <v>22</v>
      </c>
      <c r="C15" s="89">
        <v>28751</v>
      </c>
      <c r="D15" s="89">
        <v>19935678.851347141</v>
      </c>
      <c r="E15" s="89">
        <v>1422</v>
      </c>
      <c r="F15" s="89">
        <v>38957258.109470002</v>
      </c>
      <c r="G15" s="63">
        <f t="shared" si="2"/>
        <v>4.945914924698271</v>
      </c>
      <c r="H15" s="63">
        <f t="shared" si="3"/>
        <v>195.41475562462469</v>
      </c>
      <c r="I15" s="89">
        <v>4727</v>
      </c>
      <c r="J15" s="89">
        <v>46834366.22326</v>
      </c>
      <c r="K15" s="89"/>
      <c r="L15" s="89"/>
      <c r="M15" s="89"/>
      <c r="N15" s="89"/>
      <c r="O15" s="89"/>
      <c r="P15" s="89"/>
      <c r="Q15" s="89"/>
      <c r="R15" s="92"/>
    </row>
    <row r="16" spans="1:18" ht="15" customHeight="1" x14ac:dyDescent="0.25">
      <c r="A16" s="14"/>
      <c r="B16" s="18" t="s">
        <v>23</v>
      </c>
      <c r="C16" s="89"/>
      <c r="D16" s="89">
        <v>0</v>
      </c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89"/>
      <c r="L16" s="89"/>
      <c r="M16" s="89"/>
      <c r="N16" s="89"/>
      <c r="O16" s="89"/>
      <c r="P16" s="89"/>
      <c r="Q16" s="89"/>
      <c r="R16" s="92"/>
    </row>
    <row r="17" spans="1:18" ht="15" customHeight="1" x14ac:dyDescent="0.25">
      <c r="A17" s="14"/>
      <c r="B17" s="18" t="s">
        <v>24</v>
      </c>
      <c r="C17" s="89"/>
      <c r="D17" s="89">
        <v>0</v>
      </c>
      <c r="E17" s="89"/>
      <c r="F17" s="89"/>
      <c r="G17" s="63" t="e">
        <f t="shared" si="2"/>
        <v>#DIV/0!</v>
      </c>
      <c r="H17" s="63" t="e">
        <f t="shared" si="3"/>
        <v>#DIV/0!</v>
      </c>
      <c r="I17" s="89">
        <v>1179853</v>
      </c>
      <c r="J17" s="89">
        <v>132373088</v>
      </c>
      <c r="K17" s="89"/>
      <c r="L17" s="89"/>
      <c r="M17" s="89"/>
      <c r="N17" s="89"/>
      <c r="O17" s="89"/>
      <c r="P17" s="89"/>
      <c r="Q17" s="89"/>
      <c r="R17" s="92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315315</v>
      </c>
      <c r="D18" s="88">
        <f t="shared" ref="D18:F18" si="4">D19+D20+D21+D22</f>
        <v>286582618</v>
      </c>
      <c r="E18" s="88">
        <f t="shared" si="4"/>
        <v>68084</v>
      </c>
      <c r="F18" s="88">
        <f t="shared" si="4"/>
        <v>216065326.33794001</v>
      </c>
      <c r="G18" s="63">
        <f t="shared" si="2"/>
        <v>21.592375878090163</v>
      </c>
      <c r="H18" s="63">
        <f t="shared" si="3"/>
        <v>75.393730382468632</v>
      </c>
      <c r="I18" s="88">
        <f t="shared" ref="I18:J18" si="5">I19+I20+I21+I22</f>
        <v>125585</v>
      </c>
      <c r="J18" s="88">
        <f t="shared" si="5"/>
        <v>350079087.37737</v>
      </c>
      <c r="K18" s="88"/>
      <c r="L18" s="88"/>
      <c r="M18" s="88"/>
      <c r="N18" s="88"/>
      <c r="O18" s="88"/>
      <c r="P18" s="88"/>
      <c r="Q18" s="88"/>
      <c r="R18" s="91"/>
    </row>
    <row r="19" spans="1:18" ht="15" customHeight="1" x14ac:dyDescent="0.25">
      <c r="A19" s="14" t="s">
        <v>27</v>
      </c>
      <c r="B19" s="20" t="s">
        <v>28</v>
      </c>
      <c r="C19" s="89">
        <v>85876</v>
      </c>
      <c r="D19" s="89">
        <v>85589140</v>
      </c>
      <c r="E19" s="89">
        <v>37148</v>
      </c>
      <c r="F19" s="89">
        <v>85538305.705740005</v>
      </c>
      <c r="G19" s="63">
        <f t="shared" si="2"/>
        <v>43.257720434114304</v>
      </c>
      <c r="H19" s="63">
        <f t="shared" si="3"/>
        <v>99.940606607029821</v>
      </c>
      <c r="I19" s="89">
        <v>85004</v>
      </c>
      <c r="J19" s="89">
        <v>119627421.7147</v>
      </c>
      <c r="K19" s="89"/>
      <c r="L19" s="89"/>
      <c r="M19" s="89"/>
      <c r="N19" s="89"/>
      <c r="O19" s="89"/>
      <c r="P19" s="89"/>
      <c r="Q19" s="89"/>
      <c r="R19" s="92"/>
    </row>
    <row r="20" spans="1:18" ht="15" customHeight="1" x14ac:dyDescent="0.25">
      <c r="A20" s="14" t="s">
        <v>29</v>
      </c>
      <c r="B20" s="21" t="s">
        <v>30</v>
      </c>
      <c r="C20" s="89">
        <v>108708</v>
      </c>
      <c r="D20" s="89">
        <v>139275266</v>
      </c>
      <c r="E20" s="89">
        <v>6548</v>
      </c>
      <c r="F20" s="89">
        <v>40494079.50468</v>
      </c>
      <c r="G20" s="63">
        <f t="shared" si="2"/>
        <v>6.0234757331567135</v>
      </c>
      <c r="H20" s="63">
        <f t="shared" si="3"/>
        <v>29.07485346657317</v>
      </c>
      <c r="I20" s="89">
        <v>11005</v>
      </c>
      <c r="J20" s="89">
        <v>110150455.77505</v>
      </c>
      <c r="K20" s="89"/>
      <c r="L20" s="89"/>
      <c r="M20" s="89"/>
      <c r="N20" s="89"/>
      <c r="O20" s="89"/>
      <c r="P20" s="89"/>
      <c r="Q20" s="89"/>
      <c r="R20" s="92"/>
    </row>
    <row r="21" spans="1:18" ht="15" customHeight="1" x14ac:dyDescent="0.25">
      <c r="A21" s="14" t="s">
        <v>31</v>
      </c>
      <c r="B21" s="21" t="s">
        <v>32</v>
      </c>
      <c r="C21" s="89">
        <v>38017</v>
      </c>
      <c r="D21" s="89">
        <v>26017043</v>
      </c>
      <c r="E21" s="89">
        <v>321</v>
      </c>
      <c r="F21" s="89">
        <v>16601723.72116</v>
      </c>
      <c r="G21" s="63">
        <f t="shared" si="2"/>
        <v>0.84435910250677326</v>
      </c>
      <c r="H21" s="63">
        <f t="shared" si="3"/>
        <v>63.810955461617993</v>
      </c>
      <c r="I21" s="89">
        <v>503</v>
      </c>
      <c r="J21" s="89">
        <v>18750909.873130001</v>
      </c>
      <c r="K21" s="89"/>
      <c r="L21" s="89"/>
      <c r="M21" s="89"/>
      <c r="N21" s="89"/>
      <c r="O21" s="89"/>
      <c r="P21" s="89"/>
      <c r="Q21" s="89"/>
      <c r="R21" s="92"/>
    </row>
    <row r="22" spans="1:18" ht="15" customHeight="1" x14ac:dyDescent="0.25">
      <c r="A22" s="14" t="s">
        <v>33</v>
      </c>
      <c r="B22" s="16" t="s">
        <v>34</v>
      </c>
      <c r="C22" s="89">
        <v>82714</v>
      </c>
      <c r="D22" s="89">
        <v>35701169</v>
      </c>
      <c r="E22" s="89">
        <v>24067</v>
      </c>
      <c r="F22" s="89">
        <v>73431217.40636</v>
      </c>
      <c r="G22" s="63">
        <f t="shared" si="2"/>
        <v>29.096646275116665</v>
      </c>
      <c r="H22" s="63">
        <f t="shared" si="3"/>
        <v>205.68294950330616</v>
      </c>
      <c r="I22" s="89">
        <v>29073</v>
      </c>
      <c r="J22" s="89">
        <v>101550300.01449001</v>
      </c>
      <c r="K22" s="89"/>
      <c r="L22" s="89"/>
      <c r="M22" s="89"/>
      <c r="N22" s="89"/>
      <c r="O22" s="89"/>
      <c r="P22" s="89"/>
      <c r="Q22" s="89"/>
      <c r="R22" s="92"/>
    </row>
    <row r="23" spans="1:18" ht="15" customHeight="1" x14ac:dyDescent="0.25">
      <c r="A23" s="14"/>
      <c r="B23" s="22" t="s">
        <v>35</v>
      </c>
      <c r="C23" s="89"/>
      <c r="D23" s="89">
        <v>0</v>
      </c>
      <c r="E23" s="89"/>
      <c r="F23" s="89">
        <v>0</v>
      </c>
      <c r="G23" s="63" t="e">
        <f t="shared" si="2"/>
        <v>#DIV/0!</v>
      </c>
      <c r="H23" s="63" t="e">
        <f t="shared" si="3"/>
        <v>#DIV/0!</v>
      </c>
      <c r="I23" s="89"/>
      <c r="J23" s="89">
        <v>0</v>
      </c>
      <c r="K23" s="89"/>
      <c r="L23" s="89"/>
      <c r="M23" s="89"/>
      <c r="N23" s="89"/>
      <c r="O23" s="89"/>
      <c r="P23" s="89"/>
      <c r="Q23" s="89"/>
      <c r="R23" s="92"/>
    </row>
    <row r="24" spans="1:18" ht="15" customHeight="1" x14ac:dyDescent="0.25">
      <c r="A24" s="10" t="s">
        <v>36</v>
      </c>
      <c r="B24" s="11" t="s">
        <v>37</v>
      </c>
      <c r="C24" s="88">
        <v>29569</v>
      </c>
      <c r="D24" s="88">
        <v>5951721.0000000009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88"/>
      <c r="L24" s="88"/>
      <c r="M24" s="88"/>
      <c r="N24" s="88"/>
      <c r="O24" s="88"/>
      <c r="P24" s="88"/>
      <c r="Q24" s="88"/>
      <c r="R24" s="91"/>
    </row>
    <row r="25" spans="1:18" ht="15" customHeight="1" x14ac:dyDescent="0.25">
      <c r="A25" s="10" t="s">
        <v>38</v>
      </c>
      <c r="B25" s="11" t="s">
        <v>39</v>
      </c>
      <c r="C25" s="88">
        <v>65102</v>
      </c>
      <c r="D25" s="88">
        <v>14327531.000000002</v>
      </c>
      <c r="E25" s="88">
        <v>18999</v>
      </c>
      <c r="F25" s="88">
        <v>3290798.92472</v>
      </c>
      <c r="G25" s="63">
        <f t="shared" si="2"/>
        <v>29.183435224724281</v>
      </c>
      <c r="H25" s="63">
        <f t="shared" si="3"/>
        <v>22.968360178177242</v>
      </c>
      <c r="I25" s="88">
        <v>41561</v>
      </c>
      <c r="J25" s="88">
        <v>16559981.68544</v>
      </c>
      <c r="K25" s="88"/>
      <c r="L25" s="88"/>
      <c r="M25" s="88"/>
      <c r="N25" s="88"/>
      <c r="O25" s="88"/>
      <c r="P25" s="88"/>
      <c r="Q25" s="88"/>
      <c r="R25" s="91"/>
    </row>
    <row r="26" spans="1:18" ht="15" customHeight="1" x14ac:dyDescent="0.25">
      <c r="A26" s="10" t="s">
        <v>40</v>
      </c>
      <c r="B26" s="11" t="s">
        <v>41</v>
      </c>
      <c r="C26" s="88">
        <v>97724</v>
      </c>
      <c r="D26" s="88">
        <v>80878628</v>
      </c>
      <c r="E26" s="88">
        <v>85859</v>
      </c>
      <c r="F26" s="88">
        <v>47122509.623629995</v>
      </c>
      <c r="G26" s="63">
        <f t="shared" si="2"/>
        <v>87.858663173836518</v>
      </c>
      <c r="H26" s="63">
        <f t="shared" si="3"/>
        <v>58.263240597540786</v>
      </c>
      <c r="I26" s="88">
        <v>262234</v>
      </c>
      <c r="J26" s="88">
        <v>284370807.11456001</v>
      </c>
      <c r="K26" s="88"/>
      <c r="L26" s="88"/>
      <c r="M26" s="88"/>
      <c r="N26" s="88"/>
      <c r="O26" s="88"/>
      <c r="P26" s="88"/>
      <c r="Q26" s="88"/>
      <c r="R26" s="91"/>
    </row>
    <row r="27" spans="1:18" ht="15" customHeight="1" x14ac:dyDescent="0.25">
      <c r="A27" s="10" t="s">
        <v>42</v>
      </c>
      <c r="B27" s="11" t="s">
        <v>43</v>
      </c>
      <c r="C27" s="88">
        <v>29503</v>
      </c>
      <c r="D27" s="88">
        <v>4219291</v>
      </c>
      <c r="E27" s="88">
        <v>3</v>
      </c>
      <c r="F27" s="88">
        <v>1760.0837300000001</v>
      </c>
      <c r="G27" s="63">
        <f t="shared" si="2"/>
        <v>1.0168457445005592E-2</v>
      </c>
      <c r="H27" s="63">
        <f t="shared" si="3"/>
        <v>4.1715153801906532E-2</v>
      </c>
      <c r="I27" s="88">
        <v>9</v>
      </c>
      <c r="J27" s="88">
        <v>8675.4269100000001</v>
      </c>
      <c r="K27" s="88"/>
      <c r="L27" s="88"/>
      <c r="M27" s="88"/>
      <c r="N27" s="88"/>
      <c r="O27" s="88"/>
      <c r="P27" s="88"/>
      <c r="Q27" s="88"/>
      <c r="R27" s="91"/>
    </row>
    <row r="28" spans="1:18" ht="15" customHeight="1" x14ac:dyDescent="0.25">
      <c r="A28" s="10" t="s">
        <v>44</v>
      </c>
      <c r="B28" s="11" t="s">
        <v>45</v>
      </c>
      <c r="C28" s="88">
        <v>33898</v>
      </c>
      <c r="D28" s="88">
        <v>9912546.0000000019</v>
      </c>
      <c r="E28" s="88">
        <v>20</v>
      </c>
      <c r="F28" s="88">
        <v>144963.88800000001</v>
      </c>
      <c r="G28" s="63">
        <f t="shared" si="2"/>
        <v>5.900053100477904E-2</v>
      </c>
      <c r="H28" s="63">
        <f t="shared" si="3"/>
        <v>1.4624284013410882</v>
      </c>
      <c r="I28" s="88">
        <v>52</v>
      </c>
      <c r="J28" s="88">
        <v>152069.56300999998</v>
      </c>
      <c r="K28" s="88"/>
      <c r="L28" s="88"/>
      <c r="M28" s="88"/>
      <c r="N28" s="88"/>
      <c r="O28" s="88"/>
      <c r="P28" s="88"/>
      <c r="Q28" s="88"/>
      <c r="R28" s="91"/>
    </row>
    <row r="29" spans="1:18" ht="15" customHeight="1" x14ac:dyDescent="0.25">
      <c r="A29" s="10" t="s">
        <v>46</v>
      </c>
      <c r="B29" s="11" t="s">
        <v>47</v>
      </c>
      <c r="C29" s="88">
        <v>87070</v>
      </c>
      <c r="D29" s="88">
        <v>13968522.000000004</v>
      </c>
      <c r="E29" s="88">
        <v>0</v>
      </c>
      <c r="F29" s="88">
        <v>0</v>
      </c>
      <c r="G29" s="63">
        <f t="shared" si="2"/>
        <v>0</v>
      </c>
      <c r="H29" s="63">
        <f t="shared" si="3"/>
        <v>0</v>
      </c>
      <c r="I29" s="88">
        <v>0</v>
      </c>
      <c r="J29" s="88">
        <v>0</v>
      </c>
      <c r="K29" s="88"/>
      <c r="L29" s="88"/>
      <c r="M29" s="88"/>
      <c r="N29" s="88"/>
      <c r="O29" s="88"/>
      <c r="P29" s="88"/>
      <c r="Q29" s="88"/>
      <c r="R29" s="91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>
        <v>0</v>
      </c>
      <c r="G30" s="63" t="e">
        <f t="shared" si="2"/>
        <v>#DIV/0!</v>
      </c>
      <c r="H30" s="63" t="e">
        <f t="shared" si="3"/>
        <v>#DIV/0!</v>
      </c>
      <c r="I30" s="89"/>
      <c r="J30" s="89">
        <v>0</v>
      </c>
      <c r="K30" s="89"/>
      <c r="L30" s="89"/>
      <c r="M30" s="89"/>
      <c r="N30" s="89"/>
      <c r="O30" s="89"/>
      <c r="P30" s="89"/>
      <c r="Q30" s="89"/>
      <c r="R30" s="92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2145832</v>
      </c>
      <c r="D31" s="89">
        <f t="shared" ref="D31:F31" si="6">D12+D18+D24+D25+D26+D27+D28+D29</f>
        <v>573677626.83851433</v>
      </c>
      <c r="E31" s="89">
        <f t="shared" si="6"/>
        <v>834938</v>
      </c>
      <c r="F31" s="89">
        <f t="shared" si="6"/>
        <v>375166041.25672996</v>
      </c>
      <c r="G31" s="63">
        <f t="shared" si="2"/>
        <v>38.909756215770855</v>
      </c>
      <c r="H31" s="63">
        <f t="shared" si="3"/>
        <v>65.396665950568121</v>
      </c>
      <c r="I31" s="89">
        <f t="shared" ref="I31:J31" si="7">I12+I18+I24+I25+I26+I27+I28+I29</f>
        <v>1815946</v>
      </c>
      <c r="J31" s="89">
        <f t="shared" si="7"/>
        <v>864644966.14205992</v>
      </c>
      <c r="K31" s="89"/>
      <c r="L31" s="89"/>
      <c r="M31" s="89"/>
      <c r="N31" s="89"/>
      <c r="O31" s="89"/>
      <c r="P31" s="89"/>
      <c r="Q31" s="89"/>
      <c r="R31" s="92"/>
    </row>
    <row r="32" spans="1:18" ht="15" customHeight="1" x14ac:dyDescent="0.25">
      <c r="A32" s="14">
        <v>3</v>
      </c>
      <c r="B32" s="25" t="s">
        <v>50</v>
      </c>
      <c r="C32" s="89">
        <v>300109</v>
      </c>
      <c r="D32" s="89">
        <v>52609235</v>
      </c>
      <c r="E32" s="89">
        <v>607415</v>
      </c>
      <c r="F32" s="89">
        <v>64714193.717269994</v>
      </c>
      <c r="G32" s="63">
        <f t="shared" si="2"/>
        <v>202.39812867991299</v>
      </c>
      <c r="H32" s="63">
        <f t="shared" si="3"/>
        <v>123.00918976919166</v>
      </c>
      <c r="I32" s="89">
        <v>1250958</v>
      </c>
      <c r="J32" s="89">
        <v>157663706.11739999</v>
      </c>
      <c r="K32" s="89"/>
      <c r="L32" s="89"/>
      <c r="M32" s="89"/>
      <c r="N32" s="89"/>
      <c r="O32" s="89"/>
      <c r="P32" s="89"/>
      <c r="Q32" s="89"/>
      <c r="R32" s="92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>
        <v>158073</v>
      </c>
      <c r="J33" s="90">
        <v>8792164</v>
      </c>
      <c r="K33" s="90"/>
      <c r="L33" s="90"/>
      <c r="M33" s="90"/>
      <c r="N33" s="90"/>
      <c r="O33" s="90"/>
      <c r="P33" s="90"/>
      <c r="Q33" s="90"/>
      <c r="R33" s="93"/>
    </row>
    <row r="34" spans="1:18" s="9" customFormat="1" ht="15" customHeight="1" x14ac:dyDescent="0.25">
      <c r="A34" s="30">
        <v>4</v>
      </c>
      <c r="B34" s="31" t="s">
        <v>52</v>
      </c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1"/>
    </row>
    <row r="35" spans="1:18" ht="15" customHeight="1" x14ac:dyDescent="0.25">
      <c r="A35" s="32" t="s">
        <v>53</v>
      </c>
      <c r="B35" s="16" t="s">
        <v>54</v>
      </c>
      <c r="C35" s="89">
        <v>125</v>
      </c>
      <c r="D35" s="89">
        <v>4000</v>
      </c>
      <c r="E35" s="89">
        <v>1638</v>
      </c>
      <c r="F35" s="89">
        <v>530055.58674000006</v>
      </c>
      <c r="G35" s="63">
        <f t="shared" ref="G35:G41" si="8">E35/C35*100</f>
        <v>1310.3999999999999</v>
      </c>
      <c r="H35" s="63">
        <f t="shared" ref="H35:H41" si="9">F35/D35*100</f>
        <v>13251.389668500002</v>
      </c>
      <c r="I35" s="89">
        <v>2600</v>
      </c>
      <c r="J35" s="89">
        <v>980442.14694000001</v>
      </c>
      <c r="K35" s="89"/>
      <c r="L35" s="89"/>
      <c r="M35" s="89"/>
      <c r="N35" s="89"/>
      <c r="O35" s="89"/>
      <c r="P35" s="89"/>
      <c r="Q35" s="89"/>
      <c r="R35" s="92"/>
    </row>
    <row r="36" spans="1:18" ht="15" customHeight="1" x14ac:dyDescent="0.25">
      <c r="A36" s="32" t="s">
        <v>55</v>
      </c>
      <c r="B36" s="16" t="s">
        <v>39</v>
      </c>
      <c r="C36" s="89">
        <v>183</v>
      </c>
      <c r="D36" s="89">
        <v>830842</v>
      </c>
      <c r="E36" s="89">
        <v>0</v>
      </c>
      <c r="F36" s="89">
        <v>0</v>
      </c>
      <c r="G36" s="63">
        <f t="shared" si="8"/>
        <v>0</v>
      </c>
      <c r="H36" s="63">
        <f t="shared" si="9"/>
        <v>0</v>
      </c>
      <c r="I36" s="89">
        <v>0</v>
      </c>
      <c r="J36" s="89">
        <v>5561951.6825600006</v>
      </c>
      <c r="K36" s="89"/>
      <c r="L36" s="89"/>
      <c r="M36" s="89"/>
      <c r="N36" s="89"/>
      <c r="O36" s="89"/>
      <c r="P36" s="89"/>
      <c r="Q36" s="89"/>
      <c r="R36" s="92"/>
    </row>
    <row r="37" spans="1:18" ht="15" customHeight="1" x14ac:dyDescent="0.25">
      <c r="A37" s="32" t="s">
        <v>56</v>
      </c>
      <c r="B37" s="16" t="s">
        <v>57</v>
      </c>
      <c r="C37" s="89">
        <v>86921</v>
      </c>
      <c r="D37" s="89">
        <v>239186067</v>
      </c>
      <c r="E37" s="89">
        <v>64541</v>
      </c>
      <c r="F37" s="89">
        <v>61166333.315449998</v>
      </c>
      <c r="G37" s="63">
        <f t="shared" si="8"/>
        <v>74.252482138953766</v>
      </c>
      <c r="H37" s="63">
        <f t="shared" si="9"/>
        <v>25.572699146999227</v>
      </c>
      <c r="I37" s="89">
        <v>157007</v>
      </c>
      <c r="J37" s="89">
        <v>480508964.39109004</v>
      </c>
      <c r="K37" s="89"/>
      <c r="L37" s="89"/>
      <c r="M37" s="89"/>
      <c r="N37" s="89"/>
      <c r="O37" s="89"/>
      <c r="P37" s="89"/>
      <c r="Q37" s="89"/>
      <c r="R37" s="92"/>
    </row>
    <row r="38" spans="1:18" ht="15" customHeight="1" x14ac:dyDescent="0.25">
      <c r="A38" s="32" t="s">
        <v>58</v>
      </c>
      <c r="B38" s="16" t="s">
        <v>59</v>
      </c>
      <c r="C38" s="89">
        <v>9456</v>
      </c>
      <c r="D38" s="89">
        <v>2633893</v>
      </c>
      <c r="E38" s="89">
        <v>22356</v>
      </c>
      <c r="F38" s="89">
        <v>7975538.6977500003</v>
      </c>
      <c r="G38" s="63">
        <f t="shared" si="8"/>
        <v>236.42131979695432</v>
      </c>
      <c r="H38" s="63">
        <f t="shared" si="9"/>
        <v>302.80420266692687</v>
      </c>
      <c r="I38" s="89">
        <v>280808</v>
      </c>
      <c r="J38" s="89">
        <v>94001650.922779992</v>
      </c>
      <c r="K38" s="89"/>
      <c r="L38" s="89"/>
      <c r="M38" s="89"/>
      <c r="N38" s="89"/>
      <c r="O38" s="89"/>
      <c r="P38" s="89"/>
      <c r="Q38" s="89"/>
      <c r="R38" s="92"/>
    </row>
    <row r="39" spans="1:18" ht="15" customHeight="1" x14ac:dyDescent="0.25">
      <c r="A39" s="32" t="s">
        <v>60</v>
      </c>
      <c r="B39" s="16" t="s">
        <v>47</v>
      </c>
      <c r="C39" s="89">
        <v>135271</v>
      </c>
      <c r="D39" s="89">
        <v>59005567.000000015</v>
      </c>
      <c r="E39" s="89">
        <v>374337</v>
      </c>
      <c r="F39" s="89">
        <v>1452374170.8190601</v>
      </c>
      <c r="G39" s="63">
        <f t="shared" si="8"/>
        <v>276.73115449726845</v>
      </c>
      <c r="H39" s="63">
        <f t="shared" si="9"/>
        <v>2461.4188875077834</v>
      </c>
      <c r="I39" s="89">
        <v>850642</v>
      </c>
      <c r="J39" s="89">
        <v>2729411943.9341297</v>
      </c>
      <c r="K39" s="89"/>
      <c r="L39" s="89"/>
      <c r="M39" s="89"/>
      <c r="N39" s="89"/>
      <c r="O39" s="89"/>
      <c r="P39" s="89"/>
      <c r="Q39" s="89"/>
      <c r="R39" s="92"/>
    </row>
    <row r="40" spans="1:18" ht="15" customHeight="1" thickBot="1" x14ac:dyDescent="0.3">
      <c r="A40" s="33">
        <v>5</v>
      </c>
      <c r="B40" s="34" t="s">
        <v>61</v>
      </c>
      <c r="C40" s="90">
        <f>C35+C36+C37+C38+C39</f>
        <v>231956</v>
      </c>
      <c r="D40" s="90">
        <f t="shared" ref="D40:F40" si="10">D35+D36+D37+D38+D39</f>
        <v>301660369</v>
      </c>
      <c r="E40" s="90">
        <f t="shared" si="10"/>
        <v>462872</v>
      </c>
      <c r="F40" s="90">
        <f t="shared" si="10"/>
        <v>1522046098.4190001</v>
      </c>
      <c r="G40" s="63">
        <f t="shared" si="8"/>
        <v>199.551639103968</v>
      </c>
      <c r="H40" s="63">
        <f t="shared" si="9"/>
        <v>504.55620122211019</v>
      </c>
      <c r="I40" s="90">
        <f t="shared" ref="I40:J40" si="11">I35+I36+I37+I38+I39</f>
        <v>1291057</v>
      </c>
      <c r="J40" s="90">
        <f t="shared" si="11"/>
        <v>3310464953.0774999</v>
      </c>
      <c r="K40" s="90"/>
      <c r="L40" s="90"/>
      <c r="M40" s="90"/>
      <c r="N40" s="90"/>
      <c r="O40" s="90"/>
      <c r="P40" s="90"/>
      <c r="Q40" s="90"/>
      <c r="R40" s="93"/>
    </row>
    <row r="41" spans="1:18" s="9" customFormat="1" ht="15" customHeight="1" thickBot="1" x14ac:dyDescent="0.3">
      <c r="A41" s="35"/>
      <c r="B41" s="36" t="s">
        <v>62</v>
      </c>
      <c r="C41" s="62">
        <f>C31+C40</f>
        <v>2377788</v>
      </c>
      <c r="D41" s="62">
        <f t="shared" ref="D41:F41" si="12">D31+D40</f>
        <v>875337995.83851433</v>
      </c>
      <c r="E41" s="62">
        <f t="shared" si="12"/>
        <v>1297810</v>
      </c>
      <c r="F41" s="62">
        <f t="shared" si="12"/>
        <v>1897212139.6757302</v>
      </c>
      <c r="G41" s="63">
        <f t="shared" si="8"/>
        <v>54.580559747126323</v>
      </c>
      <c r="H41" s="63">
        <f t="shared" si="9"/>
        <v>216.74052179790618</v>
      </c>
      <c r="I41" s="62">
        <f t="shared" ref="I41:J41" si="13">I31+I40</f>
        <v>3107003</v>
      </c>
      <c r="J41" s="62">
        <f t="shared" si="13"/>
        <v>4175109919.2195597</v>
      </c>
      <c r="K41" s="62"/>
      <c r="L41" s="62"/>
      <c r="M41" s="62"/>
      <c r="N41" s="62"/>
      <c r="O41" s="62"/>
      <c r="P41" s="62"/>
      <c r="Q41" s="62"/>
      <c r="R41" s="94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A8:A10"/>
    <mergeCell ref="B8:B10"/>
    <mergeCell ref="C8:J8"/>
    <mergeCell ref="K8:R8"/>
    <mergeCell ref="C9:D9"/>
    <mergeCell ref="E9:F9"/>
    <mergeCell ref="G9:H9"/>
    <mergeCell ref="C11:R11"/>
    <mergeCell ref="C34:R34"/>
    <mergeCell ref="A44:E44"/>
    <mergeCell ref="I9:J9"/>
    <mergeCell ref="K9:L9"/>
    <mergeCell ref="M9:N9"/>
    <mergeCell ref="O9:P9"/>
    <mergeCell ref="Q9:R9"/>
  </mergeCells>
  <conditionalFormatting sqref="Z21:AD22 T21:X22 N21:R22 M20:M22 I21:L22 B21:F30 Z16:AD19 Y16:Y22 T16:X19 S16:S22 B16:B19 AE16:XFD30 N14:R15 I14:L15 B14:F15 B9:R10 S9:XFD15 A9:A30 N11:R12 M11:M15 H11:L12 A1:XFD8 I16:R18 I23:AD30 G11:G33 B11:F12 C16:F18">
    <cfRule type="cellIs" dxfId="1" priority="2" operator="lessThan">
      <formula>0</formula>
    </cfRule>
  </conditionalFormatting>
  <conditionalFormatting sqref="G35:G41">
    <cfRule type="cellIs" dxfId="0" priority="1" operator="lessThan">
      <formula>0</formula>
    </cfRule>
  </conditionalFormatting>
  <printOptions horizontalCentered="1"/>
  <pageMargins left="0.5" right="0.5" top="0.5" bottom="0.5" header="0.25" footer="0.25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" zoomScaleNormal="100" workbookViewId="0">
      <pane xSplit="2" ySplit="10" topLeftCell="E40" activePane="bottomRight" state="frozen"/>
      <selection activeCell="A2" sqref="A2"/>
      <selection pane="topRight" activeCell="C2" sqref="C2"/>
      <selection pane="bottomLeft" activeCell="A12" sqref="A12"/>
      <selection pane="bottomRight" activeCell="E43" sqref="E43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52102</v>
      </c>
      <c r="D12" s="88">
        <f t="shared" ref="D12:F12" si="0">D13+D14+D15</f>
        <v>11872877.891662845</v>
      </c>
      <c r="E12" s="88">
        <f t="shared" si="0"/>
        <v>11059</v>
      </c>
      <c r="F12" s="88">
        <f t="shared" si="0"/>
        <v>1986841.0933300001</v>
      </c>
      <c r="G12" s="63">
        <f>E12/C12*100</f>
        <v>21.225672718897549</v>
      </c>
      <c r="H12" s="63">
        <f>F12/D12*100</f>
        <v>16.734283898642328</v>
      </c>
      <c r="I12" s="76">
        <f t="shared" ref="I12:J12" si="1">I13+I14+I15</f>
        <v>38686</v>
      </c>
      <c r="J12" s="76">
        <f t="shared" si="1"/>
        <v>7948843.4610699993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47423</v>
      </c>
      <c r="D13" s="89">
        <v>11147264.011467099</v>
      </c>
      <c r="E13" s="89">
        <v>11004</v>
      </c>
      <c r="F13" s="89">
        <v>1844097.2344500001</v>
      </c>
      <c r="G13" s="63">
        <f>E13/C13*100</f>
        <v>23.203930582206947</v>
      </c>
      <c r="H13" s="63">
        <f>F13/D13*100</f>
        <v>16.543047985164723</v>
      </c>
      <c r="I13" s="78">
        <v>37419</v>
      </c>
      <c r="J13" s="78">
        <v>7324726.0984199997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3152</v>
      </c>
      <c r="D14" s="89">
        <v>460483.36705001502</v>
      </c>
      <c r="E14" s="89">
        <v>18</v>
      </c>
      <c r="F14" s="89">
        <v>7655.9920000000002</v>
      </c>
      <c r="G14" s="63">
        <f t="shared" ref="G14:G33" si="2">E14/C14*100</f>
        <v>0.57106598984771573</v>
      </c>
      <c r="H14" s="63">
        <f t="shared" ref="H14:H33" si="3">F14/D14*100</f>
        <v>1.6625990313279764</v>
      </c>
      <c r="I14" s="78">
        <v>1119</v>
      </c>
      <c r="J14" s="78">
        <v>465613.07255000004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1527</v>
      </c>
      <c r="D15" s="89">
        <v>265130.51314573101</v>
      </c>
      <c r="E15" s="89">
        <v>37</v>
      </c>
      <c r="F15" s="89">
        <v>135087.86687999999</v>
      </c>
      <c r="G15" s="63">
        <f t="shared" si="2"/>
        <v>2.4230517354289454</v>
      </c>
      <c r="H15" s="63">
        <f t="shared" si="3"/>
        <v>50.951459821506063</v>
      </c>
      <c r="I15" s="78">
        <v>148</v>
      </c>
      <c r="J15" s="78">
        <v>158504.29009999998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21139</v>
      </c>
      <c r="D18" s="76">
        <f t="shared" ref="D18:F18" si="4">D19+D20+D21+D22</f>
        <v>32111325</v>
      </c>
      <c r="E18" s="76">
        <f t="shared" si="4"/>
        <v>3619</v>
      </c>
      <c r="F18" s="76">
        <f t="shared" si="4"/>
        <v>19789527.594800003</v>
      </c>
      <c r="G18" s="63">
        <f t="shared" si="2"/>
        <v>17.120015137896779</v>
      </c>
      <c r="H18" s="63">
        <f t="shared" si="3"/>
        <v>61.627876130306056</v>
      </c>
      <c r="I18" s="76">
        <f t="shared" ref="I18:J18" si="5">I19+I20+I21+I22</f>
        <v>21041</v>
      </c>
      <c r="J18" s="76">
        <f t="shared" si="5"/>
        <v>42206923.626419999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3977</v>
      </c>
      <c r="D19" s="78">
        <v>1276210</v>
      </c>
      <c r="E19" s="78">
        <v>3116</v>
      </c>
      <c r="F19" s="78">
        <v>838644.47266999993</v>
      </c>
      <c r="G19" s="63">
        <f t="shared" si="2"/>
        <v>78.350515463917532</v>
      </c>
      <c r="H19" s="63">
        <f t="shared" si="3"/>
        <v>65.713673507494846</v>
      </c>
      <c r="I19" s="78">
        <v>19151</v>
      </c>
      <c r="J19" s="78">
        <v>3038555.2294999999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10868</v>
      </c>
      <c r="D20" s="78">
        <v>28315134</v>
      </c>
      <c r="E20" s="78">
        <v>499</v>
      </c>
      <c r="F20" s="78">
        <v>18758883.122130003</v>
      </c>
      <c r="G20" s="63">
        <f t="shared" si="2"/>
        <v>4.5914611704085386</v>
      </c>
      <c r="H20" s="63">
        <f t="shared" si="3"/>
        <v>66.250377349900603</v>
      </c>
      <c r="I20" s="78">
        <v>1800</v>
      </c>
      <c r="J20" s="78">
        <v>37807541.248570003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1824</v>
      </c>
      <c r="D21" s="78">
        <v>1283928</v>
      </c>
      <c r="E21" s="78">
        <v>4</v>
      </c>
      <c r="F21" s="78">
        <v>192000</v>
      </c>
      <c r="G21" s="63">
        <f t="shared" si="2"/>
        <v>0.21929824561403508</v>
      </c>
      <c r="H21" s="63">
        <f t="shared" si="3"/>
        <v>14.95410957623792</v>
      </c>
      <c r="I21" s="78">
        <v>49</v>
      </c>
      <c r="J21" s="78">
        <v>1357825.0010799998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4470</v>
      </c>
      <c r="D22" s="78">
        <v>1236053</v>
      </c>
      <c r="E22" s="78">
        <v>0</v>
      </c>
      <c r="F22" s="78">
        <v>0</v>
      </c>
      <c r="G22" s="63">
        <f t="shared" si="2"/>
        <v>0</v>
      </c>
      <c r="H22" s="63">
        <f t="shared" si="3"/>
        <v>0</v>
      </c>
      <c r="I22" s="78">
        <v>41</v>
      </c>
      <c r="J22" s="78">
        <v>3002.1472699930891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1218</v>
      </c>
      <c r="D24" s="76">
        <v>162918</v>
      </c>
      <c r="E24" s="76"/>
      <c r="F24" s="76"/>
      <c r="G24" s="63">
        <f t="shared" si="2"/>
        <v>0</v>
      </c>
      <c r="H24" s="63">
        <f t="shared" si="3"/>
        <v>0</v>
      </c>
      <c r="I24" s="76">
        <v>153</v>
      </c>
      <c r="J24" s="76">
        <v>1437041.63931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2550</v>
      </c>
      <c r="D25" s="76">
        <v>460648</v>
      </c>
      <c r="E25" s="76">
        <v>319</v>
      </c>
      <c r="F25" s="76">
        <v>41456.743799999997</v>
      </c>
      <c r="G25" s="63">
        <f t="shared" si="2"/>
        <v>12.509803921568627</v>
      </c>
      <c r="H25" s="63">
        <f t="shared" si="3"/>
        <v>8.9996578298397036</v>
      </c>
      <c r="I25" s="76">
        <v>1731</v>
      </c>
      <c r="J25" s="76">
        <v>472222.35691000003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5679</v>
      </c>
      <c r="D26" s="76">
        <v>9740603</v>
      </c>
      <c r="E26" s="76">
        <v>741</v>
      </c>
      <c r="F26" s="76">
        <v>700695.47274999996</v>
      </c>
      <c r="G26" s="63">
        <f t="shared" si="2"/>
        <v>13.048071843634443</v>
      </c>
      <c r="H26" s="63">
        <f t="shared" si="3"/>
        <v>7.1935533431554495</v>
      </c>
      <c r="I26" s="76">
        <v>6929</v>
      </c>
      <c r="J26" s="76">
        <v>6253381.4156299997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1464</v>
      </c>
      <c r="D27" s="76">
        <v>198313</v>
      </c>
      <c r="E27" s="76">
        <v>6</v>
      </c>
      <c r="F27" s="76">
        <v>9237543.3673799988</v>
      </c>
      <c r="G27" s="63">
        <f t="shared" si="2"/>
        <v>0.4098360655737705</v>
      </c>
      <c r="H27" s="63">
        <f t="shared" si="3"/>
        <v>4658.0624403745587</v>
      </c>
      <c r="I27" s="76">
        <v>129</v>
      </c>
      <c r="J27" s="76">
        <v>61700616.493639998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1832</v>
      </c>
      <c r="D28" s="76">
        <v>282628</v>
      </c>
      <c r="E28" s="76">
        <v>0</v>
      </c>
      <c r="F28" s="76">
        <v>0</v>
      </c>
      <c r="G28" s="63">
        <f t="shared" si="2"/>
        <v>0</v>
      </c>
      <c r="H28" s="63">
        <f t="shared" si="3"/>
        <v>0</v>
      </c>
      <c r="I28" s="76">
        <v>1</v>
      </c>
      <c r="J28" s="76">
        <v>676787.70900000003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3831</v>
      </c>
      <c r="D29" s="76">
        <v>632548</v>
      </c>
      <c r="E29" s="76">
        <v>6292</v>
      </c>
      <c r="F29" s="76">
        <v>8185229.7536199996</v>
      </c>
      <c r="G29" s="63">
        <f t="shared" si="2"/>
        <v>164.23910206212477</v>
      </c>
      <c r="H29" s="63">
        <f t="shared" si="3"/>
        <v>1294.0092694340983</v>
      </c>
      <c r="I29" s="76">
        <v>15853</v>
      </c>
      <c r="J29" s="76">
        <v>20482698.35331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89815</v>
      </c>
      <c r="D31" s="89">
        <f t="shared" ref="D31:F31" si="6">D12+D18+D24+D25+D26+D27+D28+D29</f>
        <v>55461860.891662844</v>
      </c>
      <c r="E31" s="78">
        <f t="shared" si="6"/>
        <v>22036</v>
      </c>
      <c r="F31" s="78">
        <f t="shared" si="6"/>
        <v>39941294.025679998</v>
      </c>
      <c r="G31" s="63">
        <f t="shared" si="2"/>
        <v>24.53487724767578</v>
      </c>
      <c r="H31" s="63">
        <f t="shared" si="3"/>
        <v>72.015784150661389</v>
      </c>
      <c r="I31" s="78">
        <f t="shared" ref="I31:J31" si="7">I12+I18+I24+I25+I26+I27+I28+I29</f>
        <v>84523</v>
      </c>
      <c r="J31" s="78">
        <f t="shared" si="7"/>
        <v>141178515.05529001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11862</v>
      </c>
      <c r="D32" s="78">
        <v>2371134</v>
      </c>
      <c r="E32" s="78">
        <v>7037</v>
      </c>
      <c r="F32" s="78">
        <v>1605852.6221099999</v>
      </c>
      <c r="G32" s="63">
        <f t="shared" si="2"/>
        <v>59.323891417973364</v>
      </c>
      <c r="H32" s="63">
        <f t="shared" si="3"/>
        <v>67.725089434422515</v>
      </c>
      <c r="I32" s="78">
        <v>52608</v>
      </c>
      <c r="J32" s="78">
        <v>11441261.06415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24</v>
      </c>
      <c r="D36" s="78">
        <v>14700</v>
      </c>
      <c r="E36" s="78">
        <v>14</v>
      </c>
      <c r="F36" s="78">
        <v>11618.836599999999</v>
      </c>
      <c r="G36" s="63">
        <f t="shared" si="8"/>
        <v>58.333333333333336</v>
      </c>
      <c r="H36" s="63">
        <f t="shared" si="9"/>
        <v>79.039704761904744</v>
      </c>
      <c r="I36" s="78">
        <v>33</v>
      </c>
      <c r="J36" s="78">
        <v>57488.65281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2596</v>
      </c>
      <c r="D37" s="78">
        <v>29455290</v>
      </c>
      <c r="E37" s="78">
        <v>619</v>
      </c>
      <c r="F37" s="78">
        <v>1826348.8400999999</v>
      </c>
      <c r="G37" s="63">
        <f t="shared" si="8"/>
        <v>23.844375963020031</v>
      </c>
      <c r="H37" s="63">
        <f t="shared" si="9"/>
        <v>6.2004103171280942</v>
      </c>
      <c r="I37" s="78">
        <v>2602</v>
      </c>
      <c r="J37" s="78">
        <v>10377792.077629998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1075</v>
      </c>
      <c r="D38" s="78">
        <v>1163404</v>
      </c>
      <c r="E38" s="78">
        <v>267</v>
      </c>
      <c r="F38" s="78">
        <v>45801.928999999996</v>
      </c>
      <c r="G38" s="63">
        <f t="shared" si="8"/>
        <v>24.837209302325579</v>
      </c>
      <c r="H38" s="63">
        <f t="shared" si="9"/>
        <v>3.9368894210437642</v>
      </c>
      <c r="I38" s="78">
        <v>1640</v>
      </c>
      <c r="J38" s="78">
        <v>176519.05833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6256</v>
      </c>
      <c r="D39" s="78">
        <v>31222960</v>
      </c>
      <c r="E39" s="78">
        <v>5341</v>
      </c>
      <c r="F39" s="78">
        <v>37368496.653470002</v>
      </c>
      <c r="G39" s="63">
        <f t="shared" si="8"/>
        <v>85.374040920716112</v>
      </c>
      <c r="H39" s="63">
        <f t="shared" si="9"/>
        <v>119.68274837962191</v>
      </c>
      <c r="I39" s="78">
        <v>12928</v>
      </c>
      <c r="J39" s="78">
        <v>149757730.28928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9951</v>
      </c>
      <c r="D40" s="64">
        <f t="shared" ref="D40:F40" si="10">D35+D36+D37+D38+D39</f>
        <v>61856354</v>
      </c>
      <c r="E40" s="64">
        <f t="shared" si="10"/>
        <v>6241</v>
      </c>
      <c r="F40" s="64">
        <f t="shared" si="10"/>
        <v>39252266.259170003</v>
      </c>
      <c r="G40" s="63">
        <f t="shared" si="8"/>
        <v>62.71731484272938</v>
      </c>
      <c r="H40" s="63">
        <f t="shared" si="9"/>
        <v>63.457128849155907</v>
      </c>
      <c r="I40" s="64">
        <f t="shared" ref="I40:J40" si="11">I35+I36+I37+I38+I39</f>
        <v>17203</v>
      </c>
      <c r="J40" s="64">
        <f t="shared" si="11"/>
        <v>160369530.07804999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99766</v>
      </c>
      <c r="D41" s="61">
        <f t="shared" ref="D41:F41" si="12">D31+D40</f>
        <v>117318214.89166284</v>
      </c>
      <c r="E41" s="61">
        <f t="shared" si="12"/>
        <v>28277</v>
      </c>
      <c r="F41" s="61">
        <f t="shared" si="12"/>
        <v>79193560.284850001</v>
      </c>
      <c r="G41" s="63">
        <f t="shared" si="8"/>
        <v>28.34332337670148</v>
      </c>
      <c r="H41" s="63">
        <f t="shared" si="9"/>
        <v>67.503209418913386</v>
      </c>
      <c r="I41" s="61">
        <f t="shared" ref="I41:J41" si="13">I31+I40</f>
        <v>101726</v>
      </c>
      <c r="J41" s="61">
        <f t="shared" si="13"/>
        <v>301548045.13334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4" zoomScaleNormal="100" workbookViewId="0">
      <pane xSplit="2" ySplit="9" topLeftCell="C37" activePane="bottomRight" state="frozen"/>
      <selection activeCell="C41" sqref="C41:D41"/>
      <selection pane="topRight" activeCell="C41" sqref="C41:D41"/>
      <selection pane="bottomLeft" activeCell="C41" sqref="C41:D41"/>
      <selection pane="bottomRight" activeCell="I42" sqref="I42:J42"/>
    </sheetView>
  </sheetViews>
  <sheetFormatPr defaultRowHeight="15" x14ac:dyDescent="0.25"/>
  <cols>
    <col min="1" max="1" width="6.7109375" style="39" bestFit="1" customWidth="1"/>
    <col min="2" max="2" width="39.710937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338967</v>
      </c>
      <c r="D12" s="76">
        <f t="shared" ref="D12:F12" si="0">D13+D14+D15</f>
        <v>46860600</v>
      </c>
      <c r="E12" s="76">
        <f t="shared" si="0"/>
        <v>84413</v>
      </c>
      <c r="F12" s="76">
        <f t="shared" si="0"/>
        <v>42272592.543520004</v>
      </c>
      <c r="G12" s="63">
        <f>E12/C12*100</f>
        <v>24.903014157720367</v>
      </c>
      <c r="H12" s="63">
        <f>F12/D12*100</f>
        <v>90.209243038970911</v>
      </c>
      <c r="I12" s="76">
        <f t="shared" ref="I12:J12" si="1">I13+I14+I15</f>
        <v>280535</v>
      </c>
      <c r="J12" s="76">
        <f t="shared" si="1"/>
        <v>99494139.078700006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303692</v>
      </c>
      <c r="D13" s="78">
        <v>32787400</v>
      </c>
      <c r="E13" s="78">
        <v>82920</v>
      </c>
      <c r="F13" s="78">
        <v>15502575.604259999</v>
      </c>
      <c r="G13" s="63">
        <f>E13/C13*100</f>
        <v>27.303979031387065</v>
      </c>
      <c r="H13" s="63">
        <f>F13/D13*100</f>
        <v>47.282113263814757</v>
      </c>
      <c r="I13" s="78">
        <v>273998</v>
      </c>
      <c r="J13" s="78">
        <v>58024228.189690001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24896</v>
      </c>
      <c r="D14" s="78">
        <v>3385000</v>
      </c>
      <c r="E14" s="78">
        <v>151</v>
      </c>
      <c r="F14" s="78">
        <v>171522.44902</v>
      </c>
      <c r="G14" s="63">
        <f t="shared" ref="G14:G33" si="2">E14/C14*100</f>
        <v>0.60652313624678666</v>
      </c>
      <c r="H14" s="63">
        <f t="shared" ref="H14:H33" si="3">F14/D14*100</f>
        <v>5.0671329104874445</v>
      </c>
      <c r="I14" s="78">
        <v>2935</v>
      </c>
      <c r="J14" s="78">
        <v>2193360.8132399996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10379</v>
      </c>
      <c r="D15" s="78">
        <v>10688200</v>
      </c>
      <c r="E15" s="78">
        <v>1342</v>
      </c>
      <c r="F15" s="78">
        <v>26598494.49024</v>
      </c>
      <c r="G15" s="63">
        <f t="shared" si="2"/>
        <v>12.929954716253974</v>
      </c>
      <c r="H15" s="63">
        <f t="shared" si="3"/>
        <v>248.85850274358637</v>
      </c>
      <c r="I15" s="78">
        <v>3602</v>
      </c>
      <c r="J15" s="78">
        <v>39276550.075769998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>
        <v>7</v>
      </c>
      <c r="F16" s="78">
        <v>27330.9</v>
      </c>
      <c r="G16" s="63" t="e">
        <f t="shared" si="2"/>
        <v>#DIV/0!</v>
      </c>
      <c r="H16" s="63" t="e">
        <f t="shared" si="3"/>
        <v>#DIV/0!</v>
      </c>
      <c r="I16" s="78">
        <v>14</v>
      </c>
      <c r="J16" s="78">
        <v>51492.08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>
        <v>58499</v>
      </c>
      <c r="F17" s="78">
        <v>8906001.75</v>
      </c>
      <c r="G17" s="63" t="e">
        <f t="shared" si="2"/>
        <v>#DIV/0!</v>
      </c>
      <c r="H17" s="63" t="e">
        <f t="shared" si="3"/>
        <v>#DIV/0!</v>
      </c>
      <c r="I17" s="78">
        <v>239271</v>
      </c>
      <c r="J17" s="78">
        <v>41741445.479999997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96996</v>
      </c>
      <c r="D18" s="76">
        <f t="shared" ref="D18:F18" si="4">D19+D20+D21+D22</f>
        <v>270988780</v>
      </c>
      <c r="E18" s="76">
        <f t="shared" si="4"/>
        <v>34646</v>
      </c>
      <c r="F18" s="76">
        <f t="shared" si="4"/>
        <v>139980255.17669001</v>
      </c>
      <c r="G18" s="63">
        <f t="shared" si="2"/>
        <v>35.718998721596769</v>
      </c>
      <c r="H18" s="63">
        <f t="shared" si="3"/>
        <v>51.655369339162313</v>
      </c>
      <c r="I18" s="76">
        <f t="shared" ref="I18:J18" si="5">I19+I20+I21+I22</f>
        <v>140688</v>
      </c>
      <c r="J18" s="76">
        <f t="shared" si="5"/>
        <v>248273081.74528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35411</v>
      </c>
      <c r="D19" s="78">
        <v>49019000</v>
      </c>
      <c r="E19" s="78">
        <v>28818</v>
      </c>
      <c r="F19" s="78">
        <v>39730578.412629999</v>
      </c>
      <c r="G19" s="63">
        <f t="shared" si="2"/>
        <v>81.381491626895595</v>
      </c>
      <c r="H19" s="63">
        <f t="shared" si="3"/>
        <v>81.051384998939184</v>
      </c>
      <c r="I19" s="78">
        <v>122277</v>
      </c>
      <c r="J19" s="78">
        <v>59519458.786080003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39917</v>
      </c>
      <c r="D20" s="78">
        <v>143816623</v>
      </c>
      <c r="E20" s="78">
        <v>4832</v>
      </c>
      <c r="F20" s="78">
        <v>62592002.081919998</v>
      </c>
      <c r="G20" s="63">
        <f t="shared" si="2"/>
        <v>12.105118120099206</v>
      </c>
      <c r="H20" s="63">
        <f t="shared" si="3"/>
        <v>43.522091380159857</v>
      </c>
      <c r="I20" s="78">
        <v>14997</v>
      </c>
      <c r="J20" s="78">
        <v>109897827.97569999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8479</v>
      </c>
      <c r="D21" s="78">
        <v>68152431</v>
      </c>
      <c r="E21" s="78">
        <v>948</v>
      </c>
      <c r="F21" s="78">
        <v>37632013.482129999</v>
      </c>
      <c r="G21" s="63">
        <f t="shared" si="2"/>
        <v>11.180563745724733</v>
      </c>
      <c r="H21" s="63">
        <f t="shared" si="3"/>
        <v>55.21741914405078</v>
      </c>
      <c r="I21" s="78">
        <v>3263</v>
      </c>
      <c r="J21" s="78">
        <v>73323982.464300007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13189</v>
      </c>
      <c r="D22" s="78">
        <v>10000726</v>
      </c>
      <c r="E22" s="78">
        <v>48</v>
      </c>
      <c r="F22" s="78">
        <v>25661.200010024011</v>
      </c>
      <c r="G22" s="63">
        <f t="shared" si="2"/>
        <v>0.36393964667525969</v>
      </c>
      <c r="H22" s="63">
        <f t="shared" si="3"/>
        <v>0.25659337142147493</v>
      </c>
      <c r="I22" s="78">
        <v>151</v>
      </c>
      <c r="J22" s="78">
        <v>5531812.5191999972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>
        <v>0</v>
      </c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6799</v>
      </c>
      <c r="D24" s="76">
        <v>61002549</v>
      </c>
      <c r="E24" s="76">
        <v>0</v>
      </c>
      <c r="F24" s="76">
        <v>0</v>
      </c>
      <c r="G24" s="63">
        <f t="shared" si="2"/>
        <v>0</v>
      </c>
      <c r="H24" s="63">
        <f t="shared" si="3"/>
        <v>0</v>
      </c>
      <c r="I24" s="76">
        <v>0</v>
      </c>
      <c r="J24" s="76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12778</v>
      </c>
      <c r="D25" s="76">
        <v>2876971.9999999995</v>
      </c>
      <c r="E25" s="76">
        <v>2388</v>
      </c>
      <c r="F25" s="76">
        <v>481860.31819000002</v>
      </c>
      <c r="G25" s="63">
        <f t="shared" si="2"/>
        <v>18.688370637032399</v>
      </c>
      <c r="H25" s="63">
        <f t="shared" si="3"/>
        <v>16.748870624740182</v>
      </c>
      <c r="I25" s="76">
        <v>11436</v>
      </c>
      <c r="J25" s="76">
        <v>3379660.9852899997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24908</v>
      </c>
      <c r="D26" s="76">
        <v>60900020.000000007</v>
      </c>
      <c r="E26" s="76">
        <v>2676</v>
      </c>
      <c r="F26" s="76">
        <v>2833558.4287199997</v>
      </c>
      <c r="G26" s="63">
        <f t="shared" si="2"/>
        <v>10.743536213264814</v>
      </c>
      <c r="H26" s="63">
        <f t="shared" si="3"/>
        <v>4.6528037736604997</v>
      </c>
      <c r="I26" s="76">
        <v>43264</v>
      </c>
      <c r="J26" s="76">
        <v>65910059.917720005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6550</v>
      </c>
      <c r="D27" s="76">
        <v>1752038</v>
      </c>
      <c r="E27" s="76">
        <v>12</v>
      </c>
      <c r="F27" s="76">
        <v>95018.573000000004</v>
      </c>
      <c r="G27" s="63">
        <f t="shared" si="2"/>
        <v>0.18320610687022901</v>
      </c>
      <c r="H27" s="63">
        <f t="shared" si="3"/>
        <v>5.4233169029438857</v>
      </c>
      <c r="I27" s="76">
        <v>95</v>
      </c>
      <c r="J27" s="76">
        <v>376643.53279999999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7029</v>
      </c>
      <c r="D28" s="76">
        <v>2263333</v>
      </c>
      <c r="E28" s="76">
        <v>9</v>
      </c>
      <c r="F28" s="76">
        <v>216517.12212000001</v>
      </c>
      <c r="G28" s="63">
        <f t="shared" si="2"/>
        <v>0.12804097311139565</v>
      </c>
      <c r="H28" s="63">
        <f t="shared" si="3"/>
        <v>9.5662954642555924</v>
      </c>
      <c r="I28" s="76">
        <v>15</v>
      </c>
      <c r="J28" s="76">
        <v>201039.44172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19277</v>
      </c>
      <c r="D29" s="76">
        <v>4051024</v>
      </c>
      <c r="E29" s="76">
        <v>1</v>
      </c>
      <c r="F29" s="76">
        <v>30</v>
      </c>
      <c r="G29" s="63">
        <f t="shared" si="2"/>
        <v>5.1875291798516368E-3</v>
      </c>
      <c r="H29" s="63">
        <f t="shared" si="3"/>
        <v>7.4055349955961755E-4</v>
      </c>
      <c r="I29" s="76">
        <v>4867</v>
      </c>
      <c r="J29" s="76">
        <v>7579.8084800000006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>
        <v>0</v>
      </c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513304</v>
      </c>
      <c r="D31" s="78">
        <f t="shared" ref="D31:F31" si="6">D12+D18+D24+D25+D26+D27+D28+D29</f>
        <v>450695316</v>
      </c>
      <c r="E31" s="78">
        <f t="shared" si="6"/>
        <v>124145</v>
      </c>
      <c r="F31" s="78">
        <f t="shared" si="6"/>
        <v>185879832.16224003</v>
      </c>
      <c r="G31" s="63">
        <f t="shared" si="2"/>
        <v>24.185472936115829</v>
      </c>
      <c r="H31" s="63">
        <f t="shared" si="3"/>
        <v>41.242903035238122</v>
      </c>
      <c r="I31" s="78">
        <f t="shared" ref="I31:J31" si="7">I12+I18+I24+I25+I26+I27+I28+I29</f>
        <v>480900</v>
      </c>
      <c r="J31" s="78">
        <f t="shared" si="7"/>
        <v>417642204.50999004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72782</v>
      </c>
      <c r="D32" s="78">
        <v>16613009.000000002</v>
      </c>
      <c r="E32" s="78">
        <v>88861</v>
      </c>
      <c r="F32" s="78">
        <v>26155897.797249999</v>
      </c>
      <c r="G32" s="63">
        <f t="shared" si="2"/>
        <v>122.09200076942102</v>
      </c>
      <c r="H32" s="63">
        <f t="shared" si="3"/>
        <v>157.44226586074802</v>
      </c>
      <c r="I32" s="78">
        <v>301460</v>
      </c>
      <c r="J32" s="78">
        <v>80201647.458429992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18</v>
      </c>
      <c r="D35" s="78">
        <v>2146</v>
      </c>
      <c r="E35" s="78">
        <v>15</v>
      </c>
      <c r="F35" s="78">
        <v>1576260.68044</v>
      </c>
      <c r="G35" s="63">
        <f t="shared" ref="G35:G41" si="8">E35/C35*100</f>
        <v>83.333333333333343</v>
      </c>
      <c r="H35" s="63">
        <f t="shared" ref="H35:H41" si="9">F35/D35*100</f>
        <v>73451.103468779125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1044</v>
      </c>
      <c r="D36" s="78">
        <v>1765122</v>
      </c>
      <c r="E36" s="78">
        <v>529</v>
      </c>
      <c r="F36" s="78">
        <v>583356.88794000004</v>
      </c>
      <c r="G36" s="63">
        <f t="shared" si="8"/>
        <v>50.670498084291182</v>
      </c>
      <c r="H36" s="63">
        <f t="shared" si="9"/>
        <v>33.049097339447357</v>
      </c>
      <c r="I36" s="78">
        <v>1590</v>
      </c>
      <c r="J36" s="78">
        <v>3334758.3723499998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26560</v>
      </c>
      <c r="D37" s="78">
        <v>55307283.000000007</v>
      </c>
      <c r="E37" s="78">
        <v>11932</v>
      </c>
      <c r="F37" s="78">
        <v>23558753.446599998</v>
      </c>
      <c r="G37" s="63">
        <f t="shared" si="8"/>
        <v>44.924698795180724</v>
      </c>
      <c r="H37" s="63">
        <f t="shared" si="9"/>
        <v>42.596114234358602</v>
      </c>
      <c r="I37" s="78">
        <v>26479</v>
      </c>
      <c r="J37" s="78">
        <v>86627992.231169999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11641</v>
      </c>
      <c r="D38" s="78">
        <v>25755493</v>
      </c>
      <c r="E38" s="78">
        <v>26668</v>
      </c>
      <c r="F38" s="78">
        <v>20287814.612069998</v>
      </c>
      <c r="G38" s="63">
        <f t="shared" si="8"/>
        <v>229.08684820891673</v>
      </c>
      <c r="H38" s="63">
        <f t="shared" si="9"/>
        <v>78.77082613821446</v>
      </c>
      <c r="I38" s="78">
        <v>82803</v>
      </c>
      <c r="J38" s="78">
        <v>52843986.137139998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65169</v>
      </c>
      <c r="D39" s="78">
        <v>781618376.00000012</v>
      </c>
      <c r="E39" s="78">
        <v>12772</v>
      </c>
      <c r="F39" s="78">
        <v>732865349.45047998</v>
      </c>
      <c r="G39" s="63">
        <f t="shared" si="8"/>
        <v>19.598275253571483</v>
      </c>
      <c r="H39" s="63">
        <f t="shared" si="9"/>
        <v>93.762553690329284</v>
      </c>
      <c r="I39" s="78">
        <v>34264</v>
      </c>
      <c r="J39" s="78">
        <v>1251483753.85571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104432</v>
      </c>
      <c r="D40" s="64">
        <f t="shared" ref="D40:F40" si="10">D35+D36+D37+D38+D39</f>
        <v>864448420.00000012</v>
      </c>
      <c r="E40" s="64">
        <f t="shared" si="10"/>
        <v>51916</v>
      </c>
      <c r="F40" s="64">
        <f t="shared" si="10"/>
        <v>778871535.07753003</v>
      </c>
      <c r="G40" s="63">
        <f t="shared" si="8"/>
        <v>49.71273172973801</v>
      </c>
      <c r="H40" s="63">
        <f t="shared" si="9"/>
        <v>90.100405883965863</v>
      </c>
      <c r="I40" s="64">
        <f t="shared" ref="I40:J40" si="11">I35+I36+I37+I38+I39</f>
        <v>145136</v>
      </c>
      <c r="J40" s="64">
        <f t="shared" si="11"/>
        <v>1394290490.59637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617736</v>
      </c>
      <c r="D41" s="61">
        <f t="shared" ref="D41:F41" si="12">D31+D40</f>
        <v>1315143736</v>
      </c>
      <c r="E41" s="61">
        <f t="shared" si="12"/>
        <v>176061</v>
      </c>
      <c r="F41" s="61">
        <f t="shared" si="12"/>
        <v>964751367.23977005</v>
      </c>
      <c r="G41" s="63">
        <f t="shared" si="8"/>
        <v>28.501010140254092</v>
      </c>
      <c r="H41" s="63">
        <f t="shared" si="9"/>
        <v>73.357104689868663</v>
      </c>
      <c r="I41" s="61">
        <f t="shared" ref="I41:J41" si="13">I31+I40</f>
        <v>626036</v>
      </c>
      <c r="J41" s="61">
        <f t="shared" si="13"/>
        <v>1811932695.10636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zoomScaleNormal="100" workbookViewId="0">
      <pane ySplit="8" topLeftCell="A35" activePane="bottomLeft" state="frozen"/>
      <selection activeCell="C41" sqref="C41:D41"/>
      <selection pane="bottomLeft" activeCell="F41" sqref="F41"/>
    </sheetView>
  </sheetViews>
  <sheetFormatPr defaultRowHeight="15" x14ac:dyDescent="0.25"/>
  <cols>
    <col min="1" max="1" width="6.7109375" style="39" bestFit="1" customWidth="1"/>
    <col min="2" max="2" width="55.8554687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131809</v>
      </c>
      <c r="D12" s="88">
        <f t="shared" ref="D12:F12" si="0">D13+D14+D15</f>
        <v>53957659.195628509</v>
      </c>
      <c r="E12" s="88">
        <f t="shared" si="0"/>
        <v>30793</v>
      </c>
      <c r="F12" s="88">
        <f t="shared" si="0"/>
        <v>37479109.915260002</v>
      </c>
      <c r="G12" s="63">
        <f>E12/C12*100</f>
        <v>23.361834169138678</v>
      </c>
      <c r="H12" s="63">
        <f>F12/D12*100</f>
        <v>69.460222096321871</v>
      </c>
      <c r="I12" s="88">
        <f t="shared" ref="I12:J12" si="1">I13+I14+I15</f>
        <v>105689</v>
      </c>
      <c r="J12" s="88">
        <f t="shared" si="1"/>
        <v>110632497.11365001</v>
      </c>
      <c r="K12" s="88"/>
      <c r="L12" s="88"/>
      <c r="M12" s="88"/>
      <c r="N12" s="88"/>
      <c r="O12" s="88"/>
      <c r="P12" s="88"/>
      <c r="Q12" s="88"/>
      <c r="R12" s="91"/>
    </row>
    <row r="13" spans="1:18" ht="15" customHeight="1" x14ac:dyDescent="0.25">
      <c r="A13" s="14" t="s">
        <v>17</v>
      </c>
      <c r="B13" s="15" t="s">
        <v>18</v>
      </c>
      <c r="C13" s="89">
        <v>121608</v>
      </c>
      <c r="D13" s="89">
        <v>48636076.997191101</v>
      </c>
      <c r="E13" s="89">
        <v>30652</v>
      </c>
      <c r="F13" s="89">
        <v>20204108.967909999</v>
      </c>
      <c r="G13" s="63">
        <f>E13/C13*100</f>
        <v>25.205578580356558</v>
      </c>
      <c r="H13" s="63">
        <f>F13/D13*100</f>
        <v>41.541403450522658</v>
      </c>
      <c r="I13" s="89">
        <v>105156</v>
      </c>
      <c r="J13" s="89">
        <v>56493685.502190009</v>
      </c>
      <c r="K13" s="89"/>
      <c r="L13" s="89"/>
      <c r="M13" s="89"/>
      <c r="N13" s="89"/>
      <c r="O13" s="89"/>
      <c r="P13" s="89"/>
      <c r="Q13" s="89"/>
      <c r="R13" s="92"/>
    </row>
    <row r="14" spans="1:18" ht="15" customHeight="1" x14ac:dyDescent="0.25">
      <c r="A14" s="14" t="s">
        <v>19</v>
      </c>
      <c r="B14" s="15" t="s">
        <v>20</v>
      </c>
      <c r="C14" s="89">
        <v>6340</v>
      </c>
      <c r="D14" s="89">
        <v>851758.15345985605</v>
      </c>
      <c r="E14" s="89">
        <v>29</v>
      </c>
      <c r="F14" s="89">
        <v>82323.038</v>
      </c>
      <c r="G14" s="63">
        <f t="shared" ref="G14:G33" si="2">E14/C14*100</f>
        <v>0.45741324921135651</v>
      </c>
      <c r="H14" s="63">
        <f t="shared" ref="H14:H33" si="3">F14/D14*100</f>
        <v>9.665071906338957</v>
      </c>
      <c r="I14" s="89">
        <v>42</v>
      </c>
      <c r="J14" s="89">
        <v>592066.87309000001</v>
      </c>
      <c r="K14" s="89"/>
      <c r="L14" s="89"/>
      <c r="M14" s="89"/>
      <c r="N14" s="89"/>
      <c r="O14" s="89"/>
      <c r="P14" s="89"/>
      <c r="Q14" s="89"/>
      <c r="R14" s="92"/>
    </row>
    <row r="15" spans="1:18" ht="15" customHeight="1" x14ac:dyDescent="0.25">
      <c r="A15" s="14" t="s">
        <v>21</v>
      </c>
      <c r="B15" s="15" t="s">
        <v>22</v>
      </c>
      <c r="C15" s="89">
        <v>3861</v>
      </c>
      <c r="D15" s="89">
        <v>4469824.0449775504</v>
      </c>
      <c r="E15" s="89">
        <v>112</v>
      </c>
      <c r="F15" s="89">
        <v>17192677.90935</v>
      </c>
      <c r="G15" s="63">
        <f t="shared" si="2"/>
        <v>2.9008029008029008</v>
      </c>
      <c r="H15" s="63">
        <f t="shared" si="3"/>
        <v>384.63880762081209</v>
      </c>
      <c r="I15" s="89">
        <v>491</v>
      </c>
      <c r="J15" s="89">
        <v>53546744.738370001</v>
      </c>
      <c r="K15" s="89"/>
      <c r="L15" s="89"/>
      <c r="M15" s="89"/>
      <c r="N15" s="89"/>
      <c r="O15" s="89"/>
      <c r="P15" s="89"/>
      <c r="Q15" s="89"/>
      <c r="R15" s="92"/>
    </row>
    <row r="16" spans="1:18" ht="15" customHeight="1" x14ac:dyDescent="0.25">
      <c r="A16" s="14"/>
      <c r="B16" s="18" t="s">
        <v>23</v>
      </c>
      <c r="C16" s="89"/>
      <c r="D16" s="89"/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89"/>
      <c r="L16" s="89"/>
      <c r="M16" s="89"/>
      <c r="N16" s="89"/>
      <c r="O16" s="89"/>
      <c r="P16" s="89"/>
      <c r="Q16" s="89"/>
      <c r="R16" s="92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89">
        <v>71874</v>
      </c>
      <c r="J17" s="89">
        <v>392975</v>
      </c>
      <c r="K17" s="89"/>
      <c r="L17" s="89"/>
      <c r="M17" s="89"/>
      <c r="N17" s="89"/>
      <c r="O17" s="89"/>
      <c r="P17" s="89"/>
      <c r="Q17" s="89"/>
      <c r="R17" s="92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60184</v>
      </c>
      <c r="D18" s="88">
        <f t="shared" ref="D18:F18" si="4">D19+D20+D21+D22</f>
        <v>112763268</v>
      </c>
      <c r="E18" s="88">
        <f t="shared" si="4"/>
        <v>7934</v>
      </c>
      <c r="F18" s="88">
        <f t="shared" si="4"/>
        <v>43165442.075139999</v>
      </c>
      <c r="G18" s="63">
        <f t="shared" si="2"/>
        <v>13.182905755682572</v>
      </c>
      <c r="H18" s="63">
        <f t="shared" si="3"/>
        <v>38.27970121896432</v>
      </c>
      <c r="I18" s="88">
        <f t="shared" ref="I18:J18" si="5">I19+I20+I21+I22</f>
        <v>43179</v>
      </c>
      <c r="J18" s="88">
        <f t="shared" si="5"/>
        <v>255223062.43219</v>
      </c>
      <c r="K18" s="88"/>
      <c r="L18" s="88"/>
      <c r="M18" s="88"/>
      <c r="N18" s="88"/>
      <c r="O18" s="88"/>
      <c r="P18" s="88"/>
      <c r="Q18" s="88"/>
      <c r="R18" s="91"/>
    </row>
    <row r="19" spans="1:18" ht="15" customHeight="1" x14ac:dyDescent="0.25">
      <c r="A19" s="14" t="s">
        <v>27</v>
      </c>
      <c r="B19" s="20" t="s">
        <v>28</v>
      </c>
      <c r="C19" s="89">
        <v>15816</v>
      </c>
      <c r="D19" s="89">
        <v>28145530</v>
      </c>
      <c r="E19" s="89">
        <v>4806</v>
      </c>
      <c r="F19" s="89">
        <v>15409002.030200001</v>
      </c>
      <c r="G19" s="63">
        <f t="shared" si="2"/>
        <v>30.386949924127464</v>
      </c>
      <c r="H19" s="63">
        <f t="shared" si="3"/>
        <v>54.74759945966553</v>
      </c>
      <c r="I19" s="89">
        <v>26542</v>
      </c>
      <c r="J19" s="89">
        <v>59073957.807680003</v>
      </c>
      <c r="K19" s="89"/>
      <c r="L19" s="89"/>
      <c r="M19" s="89"/>
      <c r="N19" s="89"/>
      <c r="O19" s="89"/>
      <c r="P19" s="89"/>
      <c r="Q19" s="89"/>
      <c r="R19" s="92"/>
    </row>
    <row r="20" spans="1:18" ht="15" customHeight="1" x14ac:dyDescent="0.25">
      <c r="A20" s="14" t="s">
        <v>29</v>
      </c>
      <c r="B20" s="21" t="s">
        <v>30</v>
      </c>
      <c r="C20" s="89">
        <v>16511</v>
      </c>
      <c r="D20" s="89">
        <v>33148382</v>
      </c>
      <c r="E20" s="89">
        <v>2166</v>
      </c>
      <c r="F20" s="89">
        <v>15949352.37706</v>
      </c>
      <c r="G20" s="63">
        <f t="shared" si="2"/>
        <v>13.118527042577677</v>
      </c>
      <c r="H20" s="63">
        <f t="shared" si="3"/>
        <v>48.115025273511087</v>
      </c>
      <c r="I20" s="89">
        <v>11848</v>
      </c>
      <c r="J20" s="89">
        <v>72942424.640310004</v>
      </c>
      <c r="K20" s="89"/>
      <c r="L20" s="89"/>
      <c r="M20" s="89"/>
      <c r="N20" s="89"/>
      <c r="O20" s="89"/>
      <c r="P20" s="89"/>
      <c r="Q20" s="89"/>
      <c r="R20" s="92"/>
    </row>
    <row r="21" spans="1:18" ht="15" customHeight="1" x14ac:dyDescent="0.25">
      <c r="A21" s="14" t="s">
        <v>31</v>
      </c>
      <c r="B21" s="21" t="s">
        <v>32</v>
      </c>
      <c r="C21" s="89">
        <v>10407</v>
      </c>
      <c r="D21" s="89">
        <v>38805070</v>
      </c>
      <c r="E21" s="89">
        <v>962</v>
      </c>
      <c r="F21" s="89">
        <v>11807087.667879999</v>
      </c>
      <c r="G21" s="63">
        <f t="shared" si="2"/>
        <v>9.243778226193907</v>
      </c>
      <c r="H21" s="63">
        <f t="shared" si="3"/>
        <v>30.426662464157388</v>
      </c>
      <c r="I21" s="89">
        <v>4787</v>
      </c>
      <c r="J21" s="89">
        <v>123202718.55901</v>
      </c>
      <c r="K21" s="89"/>
      <c r="L21" s="89"/>
      <c r="M21" s="89"/>
      <c r="N21" s="89"/>
      <c r="O21" s="89"/>
      <c r="P21" s="89"/>
      <c r="Q21" s="89"/>
      <c r="R21" s="92"/>
    </row>
    <row r="22" spans="1:18" ht="15" customHeight="1" x14ac:dyDescent="0.25">
      <c r="A22" s="14" t="s">
        <v>33</v>
      </c>
      <c r="B22" s="16" t="s">
        <v>34</v>
      </c>
      <c r="C22" s="89">
        <v>17450</v>
      </c>
      <c r="D22" s="89">
        <v>12664286</v>
      </c>
      <c r="E22" s="89"/>
      <c r="F22" s="89"/>
      <c r="G22" s="63">
        <f t="shared" si="2"/>
        <v>0</v>
      </c>
      <c r="H22" s="63">
        <f t="shared" si="3"/>
        <v>0</v>
      </c>
      <c r="I22" s="89">
        <v>2</v>
      </c>
      <c r="J22" s="89">
        <v>3961.425189986825</v>
      </c>
      <c r="K22" s="89"/>
      <c r="L22" s="89"/>
      <c r="M22" s="89"/>
      <c r="N22" s="89"/>
      <c r="O22" s="89"/>
      <c r="P22" s="89"/>
      <c r="Q22" s="89"/>
      <c r="R22" s="92"/>
    </row>
    <row r="23" spans="1:18" ht="15" customHeight="1" x14ac:dyDescent="0.25">
      <c r="A23" s="14"/>
      <c r="B23" s="22" t="s">
        <v>35</v>
      </c>
      <c r="C23" s="89"/>
      <c r="D23" s="89"/>
      <c r="E23" s="89">
        <v>0</v>
      </c>
      <c r="F23" s="89">
        <v>0</v>
      </c>
      <c r="G23" s="63" t="e">
        <f t="shared" si="2"/>
        <v>#DIV/0!</v>
      </c>
      <c r="H23" s="63" t="e">
        <f t="shared" si="3"/>
        <v>#DIV/0!</v>
      </c>
      <c r="I23" s="89"/>
      <c r="J23" s="89"/>
      <c r="K23" s="89"/>
      <c r="L23" s="89"/>
      <c r="M23" s="89"/>
      <c r="N23" s="89"/>
      <c r="O23" s="89"/>
      <c r="P23" s="89"/>
      <c r="Q23" s="89"/>
      <c r="R23" s="92"/>
    </row>
    <row r="24" spans="1:18" ht="15" customHeight="1" x14ac:dyDescent="0.25">
      <c r="A24" s="10" t="s">
        <v>36</v>
      </c>
      <c r="B24" s="11" t="s">
        <v>37</v>
      </c>
      <c r="C24" s="88">
        <v>4472</v>
      </c>
      <c r="D24" s="88">
        <v>2368027</v>
      </c>
      <c r="E24" s="88">
        <v>26</v>
      </c>
      <c r="F24" s="88">
        <v>1320244.31605</v>
      </c>
      <c r="G24" s="63">
        <f t="shared" si="2"/>
        <v>0.58139534883720934</v>
      </c>
      <c r="H24" s="63">
        <f t="shared" si="3"/>
        <v>55.752924947646285</v>
      </c>
      <c r="I24" s="88">
        <v>42</v>
      </c>
      <c r="J24" s="88">
        <v>3831846.2747</v>
      </c>
      <c r="K24" s="88"/>
      <c r="L24" s="88"/>
      <c r="M24" s="88"/>
      <c r="N24" s="88"/>
      <c r="O24" s="88"/>
      <c r="P24" s="88"/>
      <c r="Q24" s="88"/>
      <c r="R24" s="91"/>
    </row>
    <row r="25" spans="1:18" ht="15" customHeight="1" x14ac:dyDescent="0.25">
      <c r="A25" s="10" t="s">
        <v>38</v>
      </c>
      <c r="B25" s="11" t="s">
        <v>39</v>
      </c>
      <c r="C25" s="88">
        <v>6428</v>
      </c>
      <c r="D25" s="88">
        <v>907867</v>
      </c>
      <c r="E25" s="88">
        <v>482</v>
      </c>
      <c r="F25" s="88">
        <v>317088.26699999999</v>
      </c>
      <c r="G25" s="63">
        <f t="shared" si="2"/>
        <v>7.4984443061605486</v>
      </c>
      <c r="H25" s="63">
        <f t="shared" si="3"/>
        <v>34.926731228252592</v>
      </c>
      <c r="I25" s="88">
        <v>5097</v>
      </c>
      <c r="J25" s="88">
        <v>2967186.5478000003</v>
      </c>
      <c r="K25" s="88"/>
      <c r="L25" s="88"/>
      <c r="M25" s="88"/>
      <c r="N25" s="88"/>
      <c r="O25" s="88"/>
      <c r="P25" s="88"/>
      <c r="Q25" s="88"/>
      <c r="R25" s="91"/>
    </row>
    <row r="26" spans="1:18" ht="15" customHeight="1" x14ac:dyDescent="0.25">
      <c r="A26" s="10" t="s">
        <v>40</v>
      </c>
      <c r="B26" s="11" t="s">
        <v>41</v>
      </c>
      <c r="C26" s="88">
        <v>17057</v>
      </c>
      <c r="D26" s="88">
        <v>72180896</v>
      </c>
      <c r="E26" s="88">
        <v>17131</v>
      </c>
      <c r="F26" s="88">
        <v>28166596.021230001</v>
      </c>
      <c r="G26" s="63">
        <f t="shared" si="2"/>
        <v>100.43383947939262</v>
      </c>
      <c r="H26" s="63">
        <f t="shared" si="3"/>
        <v>39.022231064061607</v>
      </c>
      <c r="I26" s="88">
        <v>75883</v>
      </c>
      <c r="J26" s="88">
        <v>146691312.04084</v>
      </c>
      <c r="K26" s="88"/>
      <c r="L26" s="88"/>
      <c r="M26" s="88"/>
      <c r="N26" s="88"/>
      <c r="O26" s="88"/>
      <c r="P26" s="88"/>
      <c r="Q26" s="88"/>
      <c r="R26" s="91"/>
    </row>
    <row r="27" spans="1:18" ht="15" customHeight="1" x14ac:dyDescent="0.25">
      <c r="A27" s="10" t="s">
        <v>42</v>
      </c>
      <c r="B27" s="11" t="s">
        <v>43</v>
      </c>
      <c r="C27" s="88">
        <v>5378</v>
      </c>
      <c r="D27" s="88">
        <v>679808</v>
      </c>
      <c r="E27" s="88"/>
      <c r="F27" s="88"/>
      <c r="G27" s="63">
        <f t="shared" si="2"/>
        <v>0</v>
      </c>
      <c r="H27" s="63">
        <f t="shared" si="3"/>
        <v>0</v>
      </c>
      <c r="I27" s="88"/>
      <c r="J27" s="88"/>
      <c r="K27" s="88"/>
      <c r="L27" s="88"/>
      <c r="M27" s="88"/>
      <c r="N27" s="88"/>
      <c r="O27" s="88"/>
      <c r="P27" s="88"/>
      <c r="Q27" s="88"/>
      <c r="R27" s="91"/>
    </row>
    <row r="28" spans="1:18" ht="15" customHeight="1" x14ac:dyDescent="0.25">
      <c r="A28" s="10" t="s">
        <v>44</v>
      </c>
      <c r="B28" s="11" t="s">
        <v>45</v>
      </c>
      <c r="C28" s="88">
        <v>4630</v>
      </c>
      <c r="D28" s="88">
        <v>788514</v>
      </c>
      <c r="E28" s="88">
        <v>3</v>
      </c>
      <c r="F28" s="88">
        <v>20161.042000000001</v>
      </c>
      <c r="G28" s="63">
        <f t="shared" si="2"/>
        <v>6.4794816414686832E-2</v>
      </c>
      <c r="H28" s="63">
        <f t="shared" si="3"/>
        <v>2.5568400814697014</v>
      </c>
      <c r="I28" s="88">
        <v>3</v>
      </c>
      <c r="J28" s="88">
        <v>125770.79700000001</v>
      </c>
      <c r="K28" s="88"/>
      <c r="L28" s="88"/>
      <c r="M28" s="88"/>
      <c r="N28" s="88"/>
      <c r="O28" s="88"/>
      <c r="P28" s="88"/>
      <c r="Q28" s="88"/>
      <c r="R28" s="91"/>
    </row>
    <row r="29" spans="1:18" ht="15" customHeight="1" x14ac:dyDescent="0.25">
      <c r="A29" s="10" t="s">
        <v>46</v>
      </c>
      <c r="B29" s="11" t="s">
        <v>47</v>
      </c>
      <c r="C29" s="88">
        <v>11973</v>
      </c>
      <c r="D29" s="88">
        <v>1924174</v>
      </c>
      <c r="E29" s="88">
        <v>3303</v>
      </c>
      <c r="F29" s="88">
        <v>260668.25399999999</v>
      </c>
      <c r="G29" s="63">
        <f t="shared" si="2"/>
        <v>27.58707090954648</v>
      </c>
      <c r="H29" s="63">
        <f t="shared" si="3"/>
        <v>13.547020903514962</v>
      </c>
      <c r="I29" s="88">
        <v>37888</v>
      </c>
      <c r="J29" s="88">
        <v>1541915.1211300001</v>
      </c>
      <c r="K29" s="88"/>
      <c r="L29" s="88"/>
      <c r="M29" s="88"/>
      <c r="N29" s="88"/>
      <c r="O29" s="88"/>
      <c r="P29" s="88"/>
      <c r="Q29" s="88"/>
      <c r="R29" s="91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89"/>
      <c r="L30" s="89"/>
      <c r="M30" s="89"/>
      <c r="N30" s="89"/>
      <c r="O30" s="89"/>
      <c r="P30" s="89"/>
      <c r="Q30" s="89"/>
      <c r="R30" s="92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241931</v>
      </c>
      <c r="D31" s="89">
        <f t="shared" ref="D31:F31" si="6">D12+D18+D24+D25+D26+D27+D28+D29</f>
        <v>245570213.19562852</v>
      </c>
      <c r="E31" s="89">
        <f t="shared" si="6"/>
        <v>59672</v>
      </c>
      <c r="F31" s="89">
        <f t="shared" si="6"/>
        <v>110729309.89067999</v>
      </c>
      <c r="G31" s="63">
        <f t="shared" si="2"/>
        <v>24.664883789179559</v>
      </c>
      <c r="H31" s="63">
        <f t="shared" si="3"/>
        <v>45.090692576167505</v>
      </c>
      <c r="I31" s="89">
        <f t="shared" ref="I31:J31" si="7">I12+I18+I24+I25+I26+I27+I28+I29</f>
        <v>267781</v>
      </c>
      <c r="J31" s="89">
        <f t="shared" si="7"/>
        <v>521013590.32731003</v>
      </c>
      <c r="K31" s="89"/>
      <c r="L31" s="89"/>
      <c r="M31" s="89"/>
      <c r="N31" s="89"/>
      <c r="O31" s="89"/>
      <c r="P31" s="89"/>
      <c r="Q31" s="89"/>
      <c r="R31" s="92"/>
    </row>
    <row r="32" spans="1:18" ht="15" customHeight="1" x14ac:dyDescent="0.25">
      <c r="A32" s="14">
        <v>3</v>
      </c>
      <c r="B32" s="25" t="s">
        <v>50</v>
      </c>
      <c r="C32" s="89">
        <v>32208</v>
      </c>
      <c r="D32" s="89">
        <v>9116900</v>
      </c>
      <c r="E32" s="89">
        <v>31704</v>
      </c>
      <c r="F32" s="89">
        <v>14646314.17612</v>
      </c>
      <c r="G32" s="63">
        <f t="shared" si="2"/>
        <v>98.435171385991055</v>
      </c>
      <c r="H32" s="63">
        <f t="shared" si="3"/>
        <v>160.65015713806227</v>
      </c>
      <c r="I32" s="89">
        <v>132318</v>
      </c>
      <c r="J32" s="89">
        <v>51272001.619940005</v>
      </c>
      <c r="K32" s="89"/>
      <c r="L32" s="89"/>
      <c r="M32" s="89"/>
      <c r="N32" s="89"/>
      <c r="O32" s="89"/>
      <c r="P32" s="89"/>
      <c r="Q32" s="89"/>
      <c r="R32" s="92"/>
    </row>
    <row r="33" spans="1:18" ht="15" customHeight="1" thickBot="1" x14ac:dyDescent="0.3">
      <c r="A33" s="26"/>
      <c r="B33" s="27" t="s">
        <v>51</v>
      </c>
      <c r="C33" s="90"/>
      <c r="D33" s="90"/>
      <c r="E33" s="90">
        <v>849</v>
      </c>
      <c r="F33" s="90">
        <v>245</v>
      </c>
      <c r="G33" s="63" t="e">
        <f t="shared" si="2"/>
        <v>#DIV/0!</v>
      </c>
      <c r="H33" s="63" t="e">
        <f t="shared" si="3"/>
        <v>#DIV/0!</v>
      </c>
      <c r="I33" s="90">
        <v>6756</v>
      </c>
      <c r="J33" s="90">
        <v>972</v>
      </c>
      <c r="K33" s="90"/>
      <c r="L33" s="90"/>
      <c r="M33" s="90"/>
      <c r="N33" s="90"/>
      <c r="O33" s="90"/>
      <c r="P33" s="90"/>
      <c r="Q33" s="90"/>
      <c r="R33" s="93"/>
    </row>
    <row r="34" spans="1:18" s="9" customFormat="1" ht="15" customHeight="1" x14ac:dyDescent="0.25">
      <c r="A34" s="30">
        <v>4</v>
      </c>
      <c r="B34" s="31" t="s">
        <v>52</v>
      </c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1"/>
    </row>
    <row r="35" spans="1:18" ht="15" customHeight="1" x14ac:dyDescent="0.25">
      <c r="A35" s="32" t="s">
        <v>53</v>
      </c>
      <c r="B35" s="16" t="s">
        <v>54</v>
      </c>
      <c r="C35" s="89">
        <v>41275</v>
      </c>
      <c r="D35" s="89">
        <v>2101024</v>
      </c>
      <c r="E35" s="89">
        <v>5</v>
      </c>
      <c r="F35" s="89">
        <v>1074.5</v>
      </c>
      <c r="G35" s="63">
        <f t="shared" ref="G35:G41" si="8">E35/C35*100</f>
        <v>1.2113870381586917E-2</v>
      </c>
      <c r="H35" s="63">
        <f t="shared" ref="H35:H41" si="9">F35/D35*100</f>
        <v>5.114172898548517E-2</v>
      </c>
      <c r="I35" s="89">
        <v>6</v>
      </c>
      <c r="J35" s="89">
        <v>68184.26917</v>
      </c>
      <c r="K35" s="89"/>
      <c r="L35" s="89"/>
      <c r="M35" s="89"/>
      <c r="N35" s="89"/>
      <c r="O35" s="89"/>
      <c r="P35" s="89"/>
      <c r="Q35" s="89"/>
      <c r="R35" s="92"/>
    </row>
    <row r="36" spans="1:18" ht="15" customHeight="1" x14ac:dyDescent="0.25">
      <c r="A36" s="32" t="s">
        <v>55</v>
      </c>
      <c r="B36" s="16" t="s">
        <v>39</v>
      </c>
      <c r="C36" s="89">
        <v>2280</v>
      </c>
      <c r="D36" s="89">
        <v>1130400</v>
      </c>
      <c r="E36" s="89">
        <v>0</v>
      </c>
      <c r="F36" s="89">
        <v>0</v>
      </c>
      <c r="G36" s="63">
        <f t="shared" si="8"/>
        <v>0</v>
      </c>
      <c r="H36" s="63">
        <f t="shared" si="9"/>
        <v>0</v>
      </c>
      <c r="I36" s="89">
        <v>71</v>
      </c>
      <c r="J36" s="89">
        <v>49389.930359999998</v>
      </c>
      <c r="K36" s="89"/>
      <c r="L36" s="89"/>
      <c r="M36" s="89"/>
      <c r="N36" s="89"/>
      <c r="O36" s="89"/>
      <c r="P36" s="89"/>
      <c r="Q36" s="89"/>
      <c r="R36" s="92"/>
    </row>
    <row r="37" spans="1:18" ht="15" customHeight="1" x14ac:dyDescent="0.25">
      <c r="A37" s="32" t="s">
        <v>56</v>
      </c>
      <c r="B37" s="16" t="s">
        <v>57</v>
      </c>
      <c r="C37" s="89">
        <v>15780</v>
      </c>
      <c r="D37" s="89">
        <v>43446814</v>
      </c>
      <c r="E37" s="89">
        <v>14861</v>
      </c>
      <c r="F37" s="89">
        <v>88026890.323740005</v>
      </c>
      <c r="G37" s="63">
        <f t="shared" si="8"/>
        <v>94.176172370088722</v>
      </c>
      <c r="H37" s="63">
        <f t="shared" si="9"/>
        <v>202.6083899356579</v>
      </c>
      <c r="I37" s="89">
        <v>69223</v>
      </c>
      <c r="J37" s="89">
        <v>317864603.88046002</v>
      </c>
      <c r="K37" s="89"/>
      <c r="L37" s="89"/>
      <c r="M37" s="89"/>
      <c r="N37" s="89"/>
      <c r="O37" s="89"/>
      <c r="P37" s="89"/>
      <c r="Q37" s="89"/>
      <c r="R37" s="92"/>
    </row>
    <row r="38" spans="1:18" ht="15" customHeight="1" x14ac:dyDescent="0.25">
      <c r="A38" s="32" t="s">
        <v>58</v>
      </c>
      <c r="B38" s="16" t="s">
        <v>59</v>
      </c>
      <c r="C38" s="89">
        <v>3611967</v>
      </c>
      <c r="D38" s="89">
        <v>282657010</v>
      </c>
      <c r="E38" s="89">
        <v>13924</v>
      </c>
      <c r="F38" s="89">
        <v>29307415.60162</v>
      </c>
      <c r="G38" s="63">
        <f t="shared" si="8"/>
        <v>0.38549632374825132</v>
      </c>
      <c r="H38" s="63">
        <f t="shared" si="9"/>
        <v>10.368543699524736</v>
      </c>
      <c r="I38" s="89">
        <v>4160577</v>
      </c>
      <c r="J38" s="89">
        <v>265081974.77485001</v>
      </c>
      <c r="K38" s="89"/>
      <c r="L38" s="89"/>
      <c r="M38" s="89"/>
      <c r="N38" s="89"/>
      <c r="O38" s="89"/>
      <c r="P38" s="89"/>
      <c r="Q38" s="89"/>
      <c r="R38" s="92"/>
    </row>
    <row r="39" spans="1:18" ht="15" customHeight="1" x14ac:dyDescent="0.25">
      <c r="A39" s="32" t="s">
        <v>60</v>
      </c>
      <c r="B39" s="16" t="s">
        <v>47</v>
      </c>
      <c r="C39" s="89">
        <v>145068</v>
      </c>
      <c r="D39" s="89">
        <v>704330285</v>
      </c>
      <c r="E39" s="89">
        <v>91320</v>
      </c>
      <c r="F39" s="89">
        <v>361874709.97043002</v>
      </c>
      <c r="G39" s="63">
        <f t="shared" si="8"/>
        <v>62.949789064438747</v>
      </c>
      <c r="H39" s="63">
        <f t="shared" si="9"/>
        <v>51.378553169899547</v>
      </c>
      <c r="I39" s="89">
        <v>350319</v>
      </c>
      <c r="J39" s="89">
        <v>899583861.16118991</v>
      </c>
      <c r="K39" s="89"/>
      <c r="L39" s="89"/>
      <c r="M39" s="89"/>
      <c r="N39" s="89"/>
      <c r="O39" s="89"/>
      <c r="P39" s="89"/>
      <c r="Q39" s="89"/>
      <c r="R39" s="92"/>
    </row>
    <row r="40" spans="1:18" ht="15" customHeight="1" thickBot="1" x14ac:dyDescent="0.3">
      <c r="A40" s="33">
        <v>5</v>
      </c>
      <c r="B40" s="34" t="s">
        <v>61</v>
      </c>
      <c r="C40" s="90">
        <f>C35+C36+C37+C38+C39</f>
        <v>3816370</v>
      </c>
      <c r="D40" s="90">
        <f t="shared" ref="D40:F40" si="10">D35+D36+D37+D38+D39</f>
        <v>1033665533</v>
      </c>
      <c r="E40" s="90">
        <f t="shared" si="10"/>
        <v>120110</v>
      </c>
      <c r="F40" s="90">
        <f t="shared" si="10"/>
        <v>479210090.39579004</v>
      </c>
      <c r="G40" s="63">
        <f t="shared" si="8"/>
        <v>3.1472315315338921</v>
      </c>
      <c r="H40" s="63">
        <f t="shared" si="9"/>
        <v>46.36026597549229</v>
      </c>
      <c r="I40" s="90">
        <f t="shared" ref="I40:J40" si="11">I35+I36+I37+I38+I39</f>
        <v>4580196</v>
      </c>
      <c r="J40" s="90">
        <f t="shared" si="11"/>
        <v>1482648014.0160298</v>
      </c>
      <c r="K40" s="90"/>
      <c r="L40" s="90"/>
      <c r="M40" s="90"/>
      <c r="N40" s="90"/>
      <c r="O40" s="90"/>
      <c r="P40" s="90"/>
      <c r="Q40" s="90"/>
      <c r="R40" s="93"/>
    </row>
    <row r="41" spans="1:18" s="9" customFormat="1" ht="15" customHeight="1" thickBot="1" x14ac:dyDescent="0.3">
      <c r="A41" s="35"/>
      <c r="B41" s="36" t="s">
        <v>62</v>
      </c>
      <c r="C41" s="62">
        <f>C31+C40</f>
        <v>4058301</v>
      </c>
      <c r="D41" s="62">
        <f t="shared" ref="D41:F41" si="12">D31+D40</f>
        <v>1279235746.1956286</v>
      </c>
      <c r="E41" s="62">
        <f t="shared" si="12"/>
        <v>179782</v>
      </c>
      <c r="F41" s="62">
        <f t="shared" si="12"/>
        <v>589939400.28647006</v>
      </c>
      <c r="G41" s="63">
        <f t="shared" si="8"/>
        <v>4.4299819062213475</v>
      </c>
      <c r="H41" s="63">
        <f t="shared" si="9"/>
        <v>46.116550607729259</v>
      </c>
      <c r="I41" s="62">
        <f t="shared" ref="I41:J41" si="13">I31+I40</f>
        <v>4847977</v>
      </c>
      <c r="J41" s="62">
        <f t="shared" si="13"/>
        <v>2003661604.3433399</v>
      </c>
      <c r="K41" s="62"/>
      <c r="L41" s="62"/>
      <c r="M41" s="62"/>
      <c r="N41" s="62"/>
      <c r="O41" s="62"/>
      <c r="P41" s="62"/>
      <c r="Q41" s="62"/>
      <c r="R41" s="94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7" zoomScaleNormal="100" workbookViewId="0">
      <pane xSplit="2" ySplit="5" topLeftCell="C37" activePane="bottomRight" state="frozen"/>
      <selection activeCell="A7" sqref="A7"/>
      <selection pane="topRight" activeCell="C7" sqref="C7"/>
      <selection pane="bottomLeft" activeCell="A12" sqref="A12"/>
      <selection pane="bottomRight"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43384</v>
      </c>
      <c r="D12" s="88">
        <f t="shared" ref="D12:F12" si="0">D13+D14+D15</f>
        <v>1763991.19542</v>
      </c>
      <c r="E12" s="88">
        <f t="shared" si="0"/>
        <v>66033</v>
      </c>
      <c r="F12" s="88">
        <f t="shared" si="0"/>
        <v>3588040</v>
      </c>
      <c r="G12" s="63">
        <f>E12/C12*100</f>
        <v>152.20588235294116</v>
      </c>
      <c r="H12" s="63">
        <f>F12/D12*100</f>
        <v>203.40464336306968</v>
      </c>
      <c r="I12" s="88">
        <f t="shared" ref="I12:J12" si="1">I13+I14+I15</f>
        <v>122879</v>
      </c>
      <c r="J12" s="88">
        <f t="shared" si="1"/>
        <v>4558215.9088599999</v>
      </c>
      <c r="K12" s="88"/>
      <c r="L12" s="88"/>
      <c r="M12" s="88"/>
      <c r="N12" s="88"/>
      <c r="O12" s="88"/>
      <c r="P12" s="88"/>
      <c r="Q12" s="88"/>
      <c r="R12" s="91"/>
    </row>
    <row r="13" spans="1:18" ht="15" customHeight="1" x14ac:dyDescent="0.25">
      <c r="A13" s="14" t="s">
        <v>17</v>
      </c>
      <c r="B13" s="15" t="s">
        <v>18</v>
      </c>
      <c r="C13" s="89">
        <v>11441</v>
      </c>
      <c r="D13" s="89">
        <v>1654591.4876000001</v>
      </c>
      <c r="E13" s="89">
        <v>60100</v>
      </c>
      <c r="F13" s="89">
        <v>3205503</v>
      </c>
      <c r="G13" s="63">
        <f>E13/C13*100</f>
        <v>525.30373219124203</v>
      </c>
      <c r="H13" s="63">
        <f>F13/D13*100</f>
        <v>193.73380221178408</v>
      </c>
      <c r="I13" s="89">
        <v>106629</v>
      </c>
      <c r="J13" s="89">
        <v>3925270.8152199998</v>
      </c>
      <c r="K13" s="89"/>
      <c r="L13" s="89"/>
      <c r="M13" s="89"/>
      <c r="N13" s="89"/>
      <c r="O13" s="89"/>
      <c r="P13" s="89"/>
      <c r="Q13" s="89"/>
      <c r="R13" s="92"/>
    </row>
    <row r="14" spans="1:18" ht="15" customHeight="1" x14ac:dyDescent="0.25">
      <c r="A14" s="14" t="s">
        <v>19</v>
      </c>
      <c r="B14" s="15" t="s">
        <v>20</v>
      </c>
      <c r="C14" s="89">
        <v>30420</v>
      </c>
      <c r="D14" s="89">
        <v>23862.44932</v>
      </c>
      <c r="E14" s="89">
        <v>446</v>
      </c>
      <c r="F14" s="89">
        <v>21020</v>
      </c>
      <c r="G14" s="63">
        <f t="shared" ref="G14:G33" si="2">E14/C14*100</f>
        <v>1.4661406969099278</v>
      </c>
      <c r="H14" s="63">
        <f t="shared" ref="H14:H33" si="3">F14/D14*100</f>
        <v>88.088191275412626</v>
      </c>
      <c r="I14" s="89">
        <v>1422</v>
      </c>
      <c r="J14" s="89">
        <v>33703.02104</v>
      </c>
      <c r="K14" s="89"/>
      <c r="L14" s="89"/>
      <c r="M14" s="89"/>
      <c r="N14" s="89"/>
      <c r="O14" s="89"/>
      <c r="P14" s="89"/>
      <c r="Q14" s="89"/>
      <c r="R14" s="92"/>
    </row>
    <row r="15" spans="1:18" ht="15" customHeight="1" x14ac:dyDescent="0.25">
      <c r="A15" s="14" t="s">
        <v>21</v>
      </c>
      <c r="B15" s="15" t="s">
        <v>22</v>
      </c>
      <c r="C15" s="89">
        <v>1523</v>
      </c>
      <c r="D15" s="89">
        <v>85537.258499999996</v>
      </c>
      <c r="E15" s="89">
        <v>5487</v>
      </c>
      <c r="F15" s="89">
        <v>361517</v>
      </c>
      <c r="G15" s="63">
        <f t="shared" si="2"/>
        <v>360.27577150361128</v>
      </c>
      <c r="H15" s="63">
        <f t="shared" si="3"/>
        <v>422.6427247490052</v>
      </c>
      <c r="I15" s="89">
        <v>14828</v>
      </c>
      <c r="J15" s="89">
        <v>599242.07260000007</v>
      </c>
      <c r="K15" s="89"/>
      <c r="L15" s="89"/>
      <c r="M15" s="89"/>
      <c r="N15" s="89"/>
      <c r="O15" s="89"/>
      <c r="P15" s="89"/>
      <c r="Q15" s="89"/>
      <c r="R15" s="92"/>
    </row>
    <row r="16" spans="1:18" ht="15" customHeight="1" x14ac:dyDescent="0.25">
      <c r="A16" s="14"/>
      <c r="B16" s="18" t="s">
        <v>23</v>
      </c>
      <c r="C16" s="89"/>
      <c r="D16" s="89"/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89"/>
      <c r="L16" s="89"/>
      <c r="M16" s="89"/>
      <c r="N16" s="89"/>
      <c r="O16" s="89"/>
      <c r="P16" s="89"/>
      <c r="Q16" s="89"/>
      <c r="R16" s="92"/>
    </row>
    <row r="17" spans="1:18" ht="15" customHeight="1" x14ac:dyDescent="0.25">
      <c r="A17" s="14"/>
      <c r="B17" s="18" t="s">
        <v>24</v>
      </c>
      <c r="C17" s="89"/>
      <c r="D17" s="89"/>
      <c r="E17" s="89">
        <v>39092</v>
      </c>
      <c r="F17" s="89">
        <v>1951682</v>
      </c>
      <c r="G17" s="63" t="e">
        <f t="shared" si="2"/>
        <v>#DIV/0!</v>
      </c>
      <c r="H17" s="63" t="e">
        <f t="shared" si="3"/>
        <v>#DIV/0!</v>
      </c>
      <c r="I17" s="89">
        <v>126348</v>
      </c>
      <c r="J17" s="89">
        <v>4125604.127069999</v>
      </c>
      <c r="K17" s="89"/>
      <c r="L17" s="89"/>
      <c r="M17" s="89"/>
      <c r="N17" s="89"/>
      <c r="O17" s="89"/>
      <c r="P17" s="89"/>
      <c r="Q17" s="89"/>
      <c r="R17" s="92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92447</v>
      </c>
      <c r="D18" s="88">
        <f t="shared" ref="D18:F18" si="4">D19+D20+D21+D22</f>
        <v>13559308</v>
      </c>
      <c r="E18" s="88">
        <f t="shared" si="4"/>
        <v>464</v>
      </c>
      <c r="F18" s="88">
        <f t="shared" si="4"/>
        <v>343600.13559000002</v>
      </c>
      <c r="G18" s="63">
        <f t="shared" si="2"/>
        <v>0.50190920202927092</v>
      </c>
      <c r="H18" s="63">
        <f t="shared" si="3"/>
        <v>2.5340536227217494</v>
      </c>
      <c r="I18" s="88">
        <f t="shared" ref="I18:J18" si="5">I19+I20+I21+I22</f>
        <v>921</v>
      </c>
      <c r="J18" s="88">
        <f t="shared" si="5"/>
        <v>780975.07046000008</v>
      </c>
      <c r="K18" s="88"/>
      <c r="L18" s="88"/>
      <c r="M18" s="88"/>
      <c r="N18" s="88"/>
      <c r="O18" s="88"/>
      <c r="P18" s="88"/>
      <c r="Q18" s="88"/>
      <c r="R18" s="91"/>
    </row>
    <row r="19" spans="1:18" ht="15" customHeight="1" x14ac:dyDescent="0.25">
      <c r="A19" s="14" t="s">
        <v>27</v>
      </c>
      <c r="B19" s="20" t="s">
        <v>28</v>
      </c>
      <c r="C19" s="89">
        <v>81239</v>
      </c>
      <c r="D19" s="89">
        <v>2483686</v>
      </c>
      <c r="E19" s="89">
        <v>452</v>
      </c>
      <c r="F19" s="89">
        <v>284104.81</v>
      </c>
      <c r="G19" s="63">
        <f t="shared" si="2"/>
        <v>0.55638301800859191</v>
      </c>
      <c r="H19" s="63">
        <f t="shared" si="3"/>
        <v>11.438837679159121</v>
      </c>
      <c r="I19" s="89">
        <v>900</v>
      </c>
      <c r="J19" s="89">
        <v>477486.00332000002</v>
      </c>
      <c r="K19" s="89"/>
      <c r="L19" s="89"/>
      <c r="M19" s="89"/>
      <c r="N19" s="89"/>
      <c r="O19" s="89"/>
      <c r="P19" s="89"/>
      <c r="Q19" s="89"/>
      <c r="R19" s="92"/>
    </row>
    <row r="20" spans="1:18" ht="15" customHeight="1" x14ac:dyDescent="0.25">
      <c r="A20" s="14" t="s">
        <v>29</v>
      </c>
      <c r="B20" s="21" t="s">
        <v>30</v>
      </c>
      <c r="C20" s="89">
        <v>3657</v>
      </c>
      <c r="D20" s="89">
        <v>4011183</v>
      </c>
      <c r="E20" s="89">
        <v>11</v>
      </c>
      <c r="F20" s="89">
        <v>57995.32559</v>
      </c>
      <c r="G20" s="63">
        <f t="shared" si="2"/>
        <v>0.30079299972655182</v>
      </c>
      <c r="H20" s="63">
        <f t="shared" si="3"/>
        <v>1.4458409299700361</v>
      </c>
      <c r="I20" s="89">
        <v>15</v>
      </c>
      <c r="J20" s="89">
        <v>30325.023730000001</v>
      </c>
      <c r="K20" s="89"/>
      <c r="L20" s="89"/>
      <c r="M20" s="89"/>
      <c r="N20" s="89"/>
      <c r="O20" s="89"/>
      <c r="P20" s="89"/>
      <c r="Q20" s="89"/>
      <c r="R20" s="92"/>
    </row>
    <row r="21" spans="1:18" ht="15" customHeight="1" x14ac:dyDescent="0.25">
      <c r="A21" s="14" t="s">
        <v>31</v>
      </c>
      <c r="B21" s="21" t="s">
        <v>32</v>
      </c>
      <c r="C21" s="89">
        <v>2399</v>
      </c>
      <c r="D21" s="89">
        <v>2273567</v>
      </c>
      <c r="E21" s="89">
        <v>1</v>
      </c>
      <c r="F21" s="89">
        <v>1500</v>
      </c>
      <c r="G21" s="63">
        <f t="shared" si="2"/>
        <v>4.1684035014589414E-2</v>
      </c>
      <c r="H21" s="63">
        <f t="shared" si="3"/>
        <v>6.5975623326693253E-2</v>
      </c>
      <c r="I21" s="89">
        <v>6</v>
      </c>
      <c r="J21" s="89">
        <v>273164.04341000004</v>
      </c>
      <c r="K21" s="89"/>
      <c r="L21" s="89"/>
      <c r="M21" s="89"/>
      <c r="N21" s="89"/>
      <c r="O21" s="89"/>
      <c r="P21" s="89"/>
      <c r="Q21" s="89"/>
      <c r="R21" s="92"/>
    </row>
    <row r="22" spans="1:18" ht="15" customHeight="1" x14ac:dyDescent="0.25">
      <c r="A22" s="14" t="s">
        <v>33</v>
      </c>
      <c r="B22" s="16" t="s">
        <v>34</v>
      </c>
      <c r="C22" s="89">
        <v>5152</v>
      </c>
      <c r="D22" s="89">
        <v>4790872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89"/>
      <c r="L22" s="89"/>
      <c r="M22" s="89"/>
      <c r="N22" s="89"/>
      <c r="O22" s="89"/>
      <c r="P22" s="89"/>
      <c r="Q22" s="89"/>
      <c r="R22" s="92"/>
    </row>
    <row r="23" spans="1:18" ht="15" customHeight="1" x14ac:dyDescent="0.25">
      <c r="A23" s="14"/>
      <c r="B23" s="22" t="s">
        <v>35</v>
      </c>
      <c r="C23" s="89">
        <v>0</v>
      </c>
      <c r="D23" s="89">
        <v>0</v>
      </c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89"/>
      <c r="L23" s="89"/>
      <c r="M23" s="89"/>
      <c r="N23" s="89"/>
      <c r="O23" s="89"/>
      <c r="P23" s="89"/>
      <c r="Q23" s="89"/>
      <c r="R23" s="92"/>
    </row>
    <row r="24" spans="1:18" ht="15" customHeight="1" x14ac:dyDescent="0.25">
      <c r="A24" s="10" t="s">
        <v>36</v>
      </c>
      <c r="B24" s="11" t="s">
        <v>37</v>
      </c>
      <c r="C24" s="88">
        <v>75</v>
      </c>
      <c r="D24" s="88">
        <v>21101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88"/>
      <c r="L24" s="88"/>
      <c r="M24" s="88"/>
      <c r="N24" s="89"/>
      <c r="O24" s="89"/>
      <c r="P24" s="89"/>
      <c r="Q24" s="88"/>
      <c r="R24" s="91"/>
    </row>
    <row r="25" spans="1:18" ht="15" customHeight="1" x14ac:dyDescent="0.25">
      <c r="A25" s="10" t="s">
        <v>38</v>
      </c>
      <c r="B25" s="11" t="s">
        <v>39</v>
      </c>
      <c r="C25" s="88">
        <v>226</v>
      </c>
      <c r="D25" s="88">
        <v>35205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88">
        <v>0</v>
      </c>
      <c r="J25" s="88">
        <v>0</v>
      </c>
      <c r="K25" s="88"/>
      <c r="L25" s="88"/>
      <c r="M25" s="88"/>
      <c r="N25" s="89"/>
      <c r="O25" s="89"/>
      <c r="P25" s="89"/>
      <c r="Q25" s="88"/>
      <c r="R25" s="91"/>
    </row>
    <row r="26" spans="1:18" ht="15" customHeight="1" x14ac:dyDescent="0.25">
      <c r="A26" s="10" t="s">
        <v>40</v>
      </c>
      <c r="B26" s="11" t="s">
        <v>41</v>
      </c>
      <c r="C26" s="88">
        <v>1339</v>
      </c>
      <c r="D26" s="88">
        <v>1210969</v>
      </c>
      <c r="E26" s="88">
        <v>3693</v>
      </c>
      <c r="F26" s="88">
        <v>4033996.1869999999</v>
      </c>
      <c r="G26" s="63">
        <f t="shared" si="2"/>
        <v>275.80283793876026</v>
      </c>
      <c r="H26" s="63">
        <f t="shared" si="3"/>
        <v>333.1213422474068</v>
      </c>
      <c r="I26" s="88">
        <v>57277</v>
      </c>
      <c r="J26" s="88">
        <v>47926016.509290002</v>
      </c>
      <c r="K26" s="88"/>
      <c r="L26" s="88"/>
      <c r="M26" s="88"/>
      <c r="N26" s="89"/>
      <c r="O26" s="89"/>
      <c r="P26" s="89"/>
      <c r="Q26" s="88"/>
      <c r="R26" s="91"/>
    </row>
    <row r="27" spans="1:18" ht="15" customHeight="1" x14ac:dyDescent="0.25">
      <c r="A27" s="10" t="s">
        <v>42</v>
      </c>
      <c r="B27" s="11" t="s">
        <v>43</v>
      </c>
      <c r="C27" s="88">
        <v>210</v>
      </c>
      <c r="D27" s="88">
        <v>57470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88"/>
      <c r="L27" s="88"/>
      <c r="M27" s="88"/>
      <c r="N27" s="89"/>
      <c r="O27" s="89"/>
      <c r="P27" s="89"/>
      <c r="Q27" s="88"/>
      <c r="R27" s="91"/>
    </row>
    <row r="28" spans="1:18" ht="15" customHeight="1" x14ac:dyDescent="0.25">
      <c r="A28" s="10" t="s">
        <v>44</v>
      </c>
      <c r="B28" s="11" t="s">
        <v>45</v>
      </c>
      <c r="C28" s="88">
        <v>449</v>
      </c>
      <c r="D28" s="88">
        <v>122071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0</v>
      </c>
      <c r="J28" s="88">
        <v>0</v>
      </c>
      <c r="K28" s="88"/>
      <c r="L28" s="88"/>
      <c r="M28" s="88"/>
      <c r="N28" s="89"/>
      <c r="O28" s="89"/>
      <c r="P28" s="89"/>
      <c r="Q28" s="88"/>
      <c r="R28" s="91"/>
    </row>
    <row r="29" spans="1:18" ht="15" customHeight="1" x14ac:dyDescent="0.25">
      <c r="A29" s="10" t="s">
        <v>46</v>
      </c>
      <c r="B29" s="11" t="s">
        <v>47</v>
      </c>
      <c r="C29" s="88">
        <v>30562</v>
      </c>
      <c r="D29" s="88">
        <v>270470.40000000002</v>
      </c>
      <c r="E29" s="88">
        <v>179896</v>
      </c>
      <c r="F29" s="88">
        <v>7704634.284</v>
      </c>
      <c r="G29" s="63">
        <f t="shared" si="2"/>
        <v>588.6263987958904</v>
      </c>
      <c r="H29" s="63">
        <f t="shared" si="3"/>
        <v>2848.6053497905868</v>
      </c>
      <c r="I29" s="88">
        <v>308423</v>
      </c>
      <c r="J29" s="88">
        <v>9896887.5485400017</v>
      </c>
      <c r="K29" s="88"/>
      <c r="L29" s="88"/>
      <c r="M29" s="88"/>
      <c r="N29" s="89"/>
      <c r="O29" s="89"/>
      <c r="P29" s="89"/>
      <c r="Q29" s="88"/>
      <c r="R29" s="91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89"/>
      <c r="L30" s="89"/>
      <c r="M30" s="89"/>
      <c r="N30" s="89"/>
      <c r="O30" s="89"/>
      <c r="P30" s="89"/>
      <c r="Q30" s="89"/>
      <c r="R30" s="92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168692</v>
      </c>
      <c r="D31" s="89">
        <f t="shared" ref="D31:F31" si="6">D12+D18+D24+D25+D26+D27+D28+D29</f>
        <v>17040585.595419999</v>
      </c>
      <c r="E31" s="89">
        <f t="shared" si="6"/>
        <v>250086</v>
      </c>
      <c r="F31" s="89">
        <f t="shared" si="6"/>
        <v>15670270.606589999</v>
      </c>
      <c r="G31" s="63">
        <f t="shared" si="2"/>
        <v>148.25006520759726</v>
      </c>
      <c r="H31" s="63">
        <f t="shared" si="3"/>
        <v>91.958521723582663</v>
      </c>
      <c r="I31" s="89">
        <f t="shared" ref="I31:J31" si="7">I12+I18+I24+I25+I26+I27+I28+I29</f>
        <v>489500</v>
      </c>
      <c r="J31" s="89">
        <f t="shared" si="7"/>
        <v>63162095.037150003</v>
      </c>
      <c r="K31" s="89"/>
      <c r="L31" s="89"/>
      <c r="M31" s="89"/>
      <c r="N31" s="89"/>
      <c r="O31" s="89"/>
      <c r="P31" s="89"/>
      <c r="Q31" s="89"/>
      <c r="R31" s="92"/>
    </row>
    <row r="32" spans="1:18" ht="15" customHeight="1" x14ac:dyDescent="0.25">
      <c r="A32" s="14">
        <v>3</v>
      </c>
      <c r="B32" s="25" t="s">
        <v>50</v>
      </c>
      <c r="C32" s="89">
        <v>72368</v>
      </c>
      <c r="D32" s="89">
        <v>5038942</v>
      </c>
      <c r="E32" s="89">
        <v>7078</v>
      </c>
      <c r="F32" s="89">
        <v>468564.92300000001</v>
      </c>
      <c r="G32" s="63">
        <f t="shared" si="2"/>
        <v>9.780565996020341</v>
      </c>
      <c r="H32" s="63">
        <f t="shared" si="3"/>
        <v>9.2988751011621087</v>
      </c>
      <c r="I32" s="89">
        <v>14526</v>
      </c>
      <c r="J32" s="89">
        <v>697987.6195700001</v>
      </c>
      <c r="K32" s="89"/>
      <c r="L32" s="89"/>
      <c r="M32" s="89"/>
      <c r="N32" s="89"/>
      <c r="O32" s="89"/>
      <c r="P32" s="89"/>
      <c r="Q32" s="89"/>
      <c r="R32" s="92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>
        <v>0</v>
      </c>
      <c r="J33" s="90">
        <v>0</v>
      </c>
      <c r="K33" s="90"/>
      <c r="L33" s="90"/>
      <c r="M33" s="90"/>
      <c r="N33" s="90"/>
      <c r="O33" s="90"/>
      <c r="P33" s="90"/>
      <c r="Q33" s="90"/>
      <c r="R33" s="93"/>
    </row>
    <row r="34" spans="1:18" s="9" customFormat="1" ht="15" customHeight="1" x14ac:dyDescent="0.25">
      <c r="A34" s="30">
        <v>4</v>
      </c>
      <c r="B34" s="31" t="s">
        <v>52</v>
      </c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1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0</v>
      </c>
      <c r="F35" s="78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78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78">
        <v>0</v>
      </c>
      <c r="E36" s="78">
        <v>0</v>
      </c>
      <c r="F36" s="78">
        <v>0</v>
      </c>
      <c r="G36" s="63" t="e">
        <f t="shared" si="8"/>
        <v>#DIV/0!</v>
      </c>
      <c r="H36" s="63" t="e">
        <f t="shared" si="9"/>
        <v>#DIV/0!</v>
      </c>
      <c r="I36" s="78">
        <v>0</v>
      </c>
      <c r="J36" s="78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643</v>
      </c>
      <c r="D37" s="78">
        <v>1044830</v>
      </c>
      <c r="E37" s="78">
        <v>0</v>
      </c>
      <c r="F37" s="78">
        <v>0</v>
      </c>
      <c r="G37" s="63">
        <f t="shared" si="8"/>
        <v>0</v>
      </c>
      <c r="H37" s="63">
        <f t="shared" si="9"/>
        <v>0</v>
      </c>
      <c r="I37" s="78">
        <v>0</v>
      </c>
      <c r="J37" s="78">
        <v>0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618</v>
      </c>
      <c r="D38" s="78">
        <v>522450</v>
      </c>
      <c r="E38" s="78">
        <v>0</v>
      </c>
      <c r="F38" s="78">
        <v>0</v>
      </c>
      <c r="G38" s="63">
        <f t="shared" si="8"/>
        <v>0</v>
      </c>
      <c r="H38" s="63">
        <f t="shared" si="9"/>
        <v>0</v>
      </c>
      <c r="I38" s="78">
        <v>0</v>
      </c>
      <c r="J38" s="78">
        <v>0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2629</v>
      </c>
      <c r="D39" s="78">
        <v>1444793</v>
      </c>
      <c r="E39" s="78">
        <v>94980</v>
      </c>
      <c r="F39" s="89">
        <v>12597479.76554</v>
      </c>
      <c r="G39" s="63">
        <f t="shared" si="8"/>
        <v>3612.7805249144158</v>
      </c>
      <c r="H39" s="63">
        <f t="shared" si="9"/>
        <v>871.92281285554395</v>
      </c>
      <c r="I39" s="78">
        <v>151850</v>
      </c>
      <c r="J39" s="78">
        <v>24049572.477949999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3890</v>
      </c>
      <c r="D40" s="64">
        <f t="shared" ref="D40:F40" si="10">D35+D36+D37+D38+D39</f>
        <v>3012073</v>
      </c>
      <c r="E40" s="64">
        <f t="shared" si="10"/>
        <v>94980</v>
      </c>
      <c r="F40" s="90">
        <f t="shared" si="10"/>
        <v>12597479.76554</v>
      </c>
      <c r="G40" s="63">
        <f t="shared" si="8"/>
        <v>2441.6452442159384</v>
      </c>
      <c r="H40" s="63">
        <f t="shared" si="9"/>
        <v>418.23288364989833</v>
      </c>
      <c r="I40" s="64">
        <f t="shared" ref="I40:J40" si="11">I35+I36+I37+I38+I39</f>
        <v>151850</v>
      </c>
      <c r="J40" s="64">
        <f t="shared" si="11"/>
        <v>24049572.477949999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172582</v>
      </c>
      <c r="D41" s="61">
        <f t="shared" ref="D41:F41" si="12">D31+D40</f>
        <v>20052658.595419999</v>
      </c>
      <c r="E41" s="61">
        <f t="shared" si="12"/>
        <v>345066</v>
      </c>
      <c r="F41" s="62">
        <f t="shared" si="12"/>
        <v>28267750.372129999</v>
      </c>
      <c r="G41" s="63">
        <f t="shared" si="8"/>
        <v>199.9432153990567</v>
      </c>
      <c r="H41" s="63">
        <f t="shared" si="9"/>
        <v>140.96759408543622</v>
      </c>
      <c r="I41" s="61">
        <f t="shared" ref="I41:J41" si="13">I31+I40</f>
        <v>641350</v>
      </c>
      <c r="J41" s="61">
        <f t="shared" si="13"/>
        <v>87211667.515100002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7" zoomScaleNormal="100" workbookViewId="0">
      <pane xSplit="2" ySplit="5" topLeftCell="D34" activePane="bottomRight" state="frozen"/>
      <selection activeCell="A7" sqref="A7"/>
      <selection pane="topRight" activeCell="C7" sqref="C7"/>
      <selection pane="bottomLeft" activeCell="A12" sqref="A12"/>
      <selection pane="bottomRight"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97" t="s">
        <v>15</v>
      </c>
      <c r="B12" s="98" t="s">
        <v>16</v>
      </c>
      <c r="C12" s="88">
        <f>C13+C14+C15</f>
        <v>2001</v>
      </c>
      <c r="D12" s="88">
        <f t="shared" ref="D12:F12" si="0">D13+D14+D15</f>
        <v>503190.69143887301</v>
      </c>
      <c r="E12" s="88">
        <f t="shared" si="0"/>
        <v>4722</v>
      </c>
      <c r="F12" s="88">
        <f t="shared" si="0"/>
        <v>941527.03049999999</v>
      </c>
      <c r="G12" s="63">
        <f>E12/C12*100</f>
        <v>235.98200899550227</v>
      </c>
      <c r="H12" s="63">
        <f>F12/D12*100</f>
        <v>187.11137676408617</v>
      </c>
      <c r="I12" s="88">
        <f t="shared" ref="I12:J12" si="1">I13+I14+I15</f>
        <v>5225</v>
      </c>
      <c r="J12" s="88">
        <f t="shared" si="1"/>
        <v>1302846.6299699999</v>
      </c>
      <c r="K12" s="88"/>
      <c r="L12" s="88"/>
      <c r="M12" s="88"/>
      <c r="N12" s="88"/>
      <c r="O12" s="88"/>
      <c r="P12" s="88"/>
      <c r="Q12" s="88"/>
      <c r="R12" s="91"/>
    </row>
    <row r="13" spans="1:18" ht="15" customHeight="1" x14ac:dyDescent="0.25">
      <c r="A13" s="99" t="s">
        <v>17</v>
      </c>
      <c r="B13" s="100" t="s">
        <v>18</v>
      </c>
      <c r="C13" s="89">
        <v>1502</v>
      </c>
      <c r="D13" s="89">
        <v>327182.257438873</v>
      </c>
      <c r="E13" s="89">
        <v>4712</v>
      </c>
      <c r="F13" s="89">
        <v>913545.27150000003</v>
      </c>
      <c r="G13" s="63">
        <f>E13/C13*100</f>
        <v>313.71504660452729</v>
      </c>
      <c r="H13" s="63">
        <f>F13/D13*100</f>
        <v>279.21601820681747</v>
      </c>
      <c r="I13" s="89">
        <v>5212</v>
      </c>
      <c r="J13" s="89">
        <v>1272463.06681</v>
      </c>
      <c r="K13" s="89"/>
      <c r="L13" s="89"/>
      <c r="M13" s="89"/>
      <c r="N13" s="89"/>
      <c r="O13" s="89"/>
      <c r="P13" s="89"/>
      <c r="Q13" s="89"/>
      <c r="R13" s="92"/>
    </row>
    <row r="14" spans="1:18" ht="15" customHeight="1" x14ac:dyDescent="0.25">
      <c r="A14" s="99" t="s">
        <v>19</v>
      </c>
      <c r="B14" s="100" t="s">
        <v>20</v>
      </c>
      <c r="C14" s="89">
        <v>470</v>
      </c>
      <c r="D14" s="89">
        <v>171278.39</v>
      </c>
      <c r="E14" s="89">
        <v>2</v>
      </c>
      <c r="F14" s="89">
        <v>6550</v>
      </c>
      <c r="G14" s="63">
        <f t="shared" ref="G14:G33" si="2">E14/C14*100</f>
        <v>0.42553191489361702</v>
      </c>
      <c r="H14" s="63">
        <f t="shared" ref="H14:H33" si="3">F14/D14*100</f>
        <v>3.8241835411927911</v>
      </c>
      <c r="I14" s="89">
        <v>5</v>
      </c>
      <c r="J14" s="89">
        <v>15370.1945</v>
      </c>
      <c r="K14" s="89"/>
      <c r="L14" s="89"/>
      <c r="M14" s="89"/>
      <c r="N14" s="89"/>
      <c r="O14" s="89"/>
      <c r="P14" s="89"/>
      <c r="Q14" s="89"/>
      <c r="R14" s="92"/>
    </row>
    <row r="15" spans="1:18" ht="15" customHeight="1" x14ac:dyDescent="0.25">
      <c r="A15" s="99" t="s">
        <v>21</v>
      </c>
      <c r="B15" s="100" t="s">
        <v>22</v>
      </c>
      <c r="C15" s="89">
        <v>29</v>
      </c>
      <c r="D15" s="89">
        <v>4730.0439999999999</v>
      </c>
      <c r="E15" s="89">
        <v>8</v>
      </c>
      <c r="F15" s="89">
        <v>21431.758999999998</v>
      </c>
      <c r="G15" s="63">
        <f t="shared" si="2"/>
        <v>27.586206896551722</v>
      </c>
      <c r="H15" s="63">
        <f t="shared" si="3"/>
        <v>453.09851240284445</v>
      </c>
      <c r="I15" s="89">
        <v>8</v>
      </c>
      <c r="J15" s="89">
        <v>15013.36866</v>
      </c>
      <c r="K15" s="89"/>
      <c r="L15" s="89"/>
      <c r="M15" s="89"/>
      <c r="N15" s="89"/>
      <c r="O15" s="89"/>
      <c r="P15" s="89"/>
      <c r="Q15" s="89"/>
      <c r="R15" s="92"/>
    </row>
    <row r="16" spans="1:18" ht="15" customHeight="1" x14ac:dyDescent="0.25">
      <c r="A16" s="99"/>
      <c r="B16" s="101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89"/>
      <c r="L16" s="89"/>
      <c r="M16" s="89"/>
      <c r="N16" s="89"/>
      <c r="O16" s="89"/>
      <c r="P16" s="89"/>
      <c r="Q16" s="89"/>
      <c r="R16" s="92"/>
    </row>
    <row r="17" spans="1:18" ht="15" customHeight="1" x14ac:dyDescent="0.25">
      <c r="A17" s="99"/>
      <c r="B17" s="101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89"/>
      <c r="J17" s="89"/>
      <c r="K17" s="89"/>
      <c r="L17" s="89"/>
      <c r="M17" s="89"/>
      <c r="N17" s="89"/>
      <c r="O17" s="89"/>
      <c r="P17" s="89"/>
      <c r="Q17" s="89"/>
      <c r="R17" s="92"/>
    </row>
    <row r="18" spans="1:18" ht="15" customHeight="1" x14ac:dyDescent="0.25">
      <c r="A18" s="97" t="s">
        <v>25</v>
      </c>
      <c r="B18" s="102" t="s">
        <v>26</v>
      </c>
      <c r="C18" s="88">
        <f>C19+C20+C21+C22</f>
        <v>1881</v>
      </c>
      <c r="D18" s="88">
        <f t="shared" ref="D18:F18" si="4">D19+D20+D21+D22</f>
        <v>6110532</v>
      </c>
      <c r="E18" s="88">
        <f t="shared" si="4"/>
        <v>48</v>
      </c>
      <c r="F18" s="88">
        <f t="shared" si="4"/>
        <v>1892158.01128</v>
      </c>
      <c r="G18" s="63">
        <f t="shared" si="2"/>
        <v>2.5518341307814993</v>
      </c>
      <c r="H18" s="63">
        <f t="shared" si="3"/>
        <v>30.965520044408574</v>
      </c>
      <c r="I18" s="88">
        <f t="shared" ref="I18:J18" si="5">I19+I20+I21+I22</f>
        <v>350</v>
      </c>
      <c r="J18" s="88">
        <f t="shared" si="5"/>
        <v>4288482.78235</v>
      </c>
      <c r="K18" s="88"/>
      <c r="L18" s="88"/>
      <c r="M18" s="88"/>
      <c r="N18" s="88"/>
      <c r="O18" s="88"/>
      <c r="P18" s="88"/>
      <c r="Q18" s="88"/>
      <c r="R18" s="91"/>
    </row>
    <row r="19" spans="1:18" ht="15" customHeight="1" x14ac:dyDescent="0.25">
      <c r="A19" s="99" t="s">
        <v>27</v>
      </c>
      <c r="B19" s="103" t="s">
        <v>28</v>
      </c>
      <c r="C19" s="89">
        <v>708</v>
      </c>
      <c r="D19" s="89">
        <v>1813166</v>
      </c>
      <c r="E19" s="89">
        <v>36</v>
      </c>
      <c r="F19" s="89">
        <v>1305558.01128</v>
      </c>
      <c r="G19" s="63">
        <f t="shared" si="2"/>
        <v>5.0847457627118651</v>
      </c>
      <c r="H19" s="63">
        <f t="shared" si="3"/>
        <v>72.004328962709423</v>
      </c>
      <c r="I19" s="89">
        <v>260</v>
      </c>
      <c r="J19" s="89">
        <v>1531139.88677</v>
      </c>
      <c r="K19" s="89"/>
      <c r="L19" s="89"/>
      <c r="M19" s="89"/>
      <c r="N19" s="89"/>
      <c r="O19" s="89"/>
      <c r="P19" s="89"/>
      <c r="Q19" s="89"/>
      <c r="R19" s="92"/>
    </row>
    <row r="20" spans="1:18" ht="15" customHeight="1" x14ac:dyDescent="0.25">
      <c r="A20" s="99" t="s">
        <v>29</v>
      </c>
      <c r="B20" s="104" t="s">
        <v>30</v>
      </c>
      <c r="C20" s="89">
        <v>299</v>
      </c>
      <c r="D20" s="89">
        <v>909326</v>
      </c>
      <c r="E20" s="89">
        <v>5</v>
      </c>
      <c r="F20" s="89">
        <v>105000</v>
      </c>
      <c r="G20" s="63">
        <f t="shared" si="2"/>
        <v>1.6722408026755853</v>
      </c>
      <c r="H20" s="63">
        <f t="shared" si="3"/>
        <v>11.547013942194548</v>
      </c>
      <c r="I20" s="89">
        <v>58</v>
      </c>
      <c r="J20" s="89">
        <v>440463.60286000004</v>
      </c>
      <c r="K20" s="89"/>
      <c r="L20" s="89"/>
      <c r="M20" s="89"/>
      <c r="N20" s="89"/>
      <c r="O20" s="89"/>
      <c r="P20" s="89"/>
      <c r="Q20" s="89"/>
      <c r="R20" s="92"/>
    </row>
    <row r="21" spans="1:18" ht="15" customHeight="1" x14ac:dyDescent="0.25">
      <c r="A21" s="99" t="s">
        <v>31</v>
      </c>
      <c r="B21" s="104" t="s">
        <v>32</v>
      </c>
      <c r="C21" s="89">
        <v>86</v>
      </c>
      <c r="D21" s="89">
        <v>66236</v>
      </c>
      <c r="E21" s="89">
        <v>7</v>
      </c>
      <c r="F21" s="89">
        <v>481600</v>
      </c>
      <c r="G21" s="63">
        <f t="shared" si="2"/>
        <v>8.1395348837209305</v>
      </c>
      <c r="H21" s="63">
        <f t="shared" si="3"/>
        <v>727.09704692312334</v>
      </c>
      <c r="I21" s="89">
        <v>32</v>
      </c>
      <c r="J21" s="89">
        <v>2316879.2927199998</v>
      </c>
      <c r="K21" s="89"/>
      <c r="L21" s="89"/>
      <c r="M21" s="89"/>
      <c r="N21" s="89"/>
      <c r="O21" s="89"/>
      <c r="P21" s="89"/>
      <c r="Q21" s="89"/>
      <c r="R21" s="92"/>
    </row>
    <row r="22" spans="1:18" ht="15" customHeight="1" x14ac:dyDescent="0.25">
      <c r="A22" s="99" t="s">
        <v>33</v>
      </c>
      <c r="B22" s="75" t="s">
        <v>34</v>
      </c>
      <c r="C22" s="89">
        <v>788</v>
      </c>
      <c r="D22" s="89">
        <v>3321804</v>
      </c>
      <c r="E22" s="89"/>
      <c r="F22" s="89"/>
      <c r="G22" s="63">
        <f t="shared" si="2"/>
        <v>0</v>
      </c>
      <c r="H22" s="63">
        <f t="shared" si="3"/>
        <v>0</v>
      </c>
      <c r="I22" s="89"/>
      <c r="J22" s="89"/>
      <c r="K22" s="89"/>
      <c r="L22" s="89"/>
      <c r="M22" s="89"/>
      <c r="N22" s="89"/>
      <c r="O22" s="89"/>
      <c r="P22" s="89"/>
      <c r="Q22" s="89"/>
      <c r="R22" s="92"/>
    </row>
    <row r="23" spans="1:18" ht="15" customHeight="1" x14ac:dyDescent="0.25">
      <c r="A23" s="99"/>
      <c r="B23" s="105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89"/>
      <c r="L23" s="89"/>
      <c r="M23" s="89"/>
      <c r="N23" s="89"/>
      <c r="O23" s="89"/>
      <c r="P23" s="89"/>
      <c r="Q23" s="89"/>
      <c r="R23" s="92"/>
    </row>
    <row r="24" spans="1:18" ht="15" customHeight="1" x14ac:dyDescent="0.25">
      <c r="A24" s="97" t="s">
        <v>36</v>
      </c>
      <c r="B24" s="98" t="s">
        <v>37</v>
      </c>
      <c r="C24" s="88">
        <v>83</v>
      </c>
      <c r="D24" s="88">
        <v>14460</v>
      </c>
      <c r="E24" s="88"/>
      <c r="F24" s="88"/>
      <c r="G24" s="63">
        <f t="shared" si="2"/>
        <v>0</v>
      </c>
      <c r="H24" s="63">
        <f t="shared" si="3"/>
        <v>0</v>
      </c>
      <c r="I24" s="88"/>
      <c r="J24" s="88"/>
      <c r="K24" s="88"/>
      <c r="L24" s="88"/>
      <c r="M24" s="88"/>
      <c r="N24" s="88"/>
      <c r="O24" s="88"/>
      <c r="P24" s="88"/>
      <c r="Q24" s="88"/>
      <c r="R24" s="91"/>
    </row>
    <row r="25" spans="1:18" ht="15" customHeight="1" x14ac:dyDescent="0.25">
      <c r="A25" s="97" t="s">
        <v>38</v>
      </c>
      <c r="B25" s="98" t="s">
        <v>39</v>
      </c>
      <c r="C25" s="88">
        <v>117</v>
      </c>
      <c r="D25" s="88">
        <v>28796</v>
      </c>
      <c r="E25" s="88"/>
      <c r="F25" s="88"/>
      <c r="G25" s="63">
        <f t="shared" si="2"/>
        <v>0</v>
      </c>
      <c r="H25" s="63">
        <f t="shared" si="3"/>
        <v>0</v>
      </c>
      <c r="I25" s="88">
        <v>22</v>
      </c>
      <c r="J25" s="88">
        <v>6193.3075799999997</v>
      </c>
      <c r="K25" s="88"/>
      <c r="L25" s="88"/>
      <c r="M25" s="88"/>
      <c r="N25" s="88"/>
      <c r="O25" s="88"/>
      <c r="P25" s="88"/>
      <c r="Q25" s="88"/>
      <c r="R25" s="91"/>
    </row>
    <row r="26" spans="1:18" ht="15" customHeight="1" x14ac:dyDescent="0.25">
      <c r="A26" s="97" t="s">
        <v>40</v>
      </c>
      <c r="B26" s="98" t="s">
        <v>41</v>
      </c>
      <c r="C26" s="88">
        <v>79</v>
      </c>
      <c r="D26" s="88">
        <v>110163</v>
      </c>
      <c r="E26" s="88">
        <v>2</v>
      </c>
      <c r="F26" s="88">
        <v>3925</v>
      </c>
      <c r="G26" s="63">
        <f t="shared" si="2"/>
        <v>2.5316455696202533</v>
      </c>
      <c r="H26" s="63">
        <f t="shared" si="3"/>
        <v>3.5629022448553509</v>
      </c>
      <c r="I26" s="88">
        <v>168</v>
      </c>
      <c r="J26" s="88">
        <v>141991.27153</v>
      </c>
      <c r="K26" s="88"/>
      <c r="L26" s="88"/>
      <c r="M26" s="88"/>
      <c r="N26" s="88"/>
      <c r="O26" s="88"/>
      <c r="P26" s="88"/>
      <c r="Q26" s="88"/>
      <c r="R26" s="91"/>
    </row>
    <row r="27" spans="1:18" ht="15" customHeight="1" x14ac:dyDescent="0.25">
      <c r="A27" s="97" t="s">
        <v>42</v>
      </c>
      <c r="B27" s="98" t="s">
        <v>43</v>
      </c>
      <c r="C27" s="88">
        <v>75</v>
      </c>
      <c r="D27" s="88">
        <v>20027</v>
      </c>
      <c r="E27" s="88"/>
      <c r="F27" s="88"/>
      <c r="G27" s="63">
        <f t="shared" si="2"/>
        <v>0</v>
      </c>
      <c r="H27" s="63">
        <f t="shared" si="3"/>
        <v>0</v>
      </c>
      <c r="I27" s="88"/>
      <c r="J27" s="88"/>
      <c r="K27" s="88"/>
      <c r="L27" s="88"/>
      <c r="M27" s="88"/>
      <c r="N27" s="88"/>
      <c r="O27" s="88"/>
      <c r="P27" s="88"/>
      <c r="Q27" s="88"/>
      <c r="R27" s="91"/>
    </row>
    <row r="28" spans="1:18" ht="15" customHeight="1" x14ac:dyDescent="0.25">
      <c r="A28" s="97" t="s">
        <v>44</v>
      </c>
      <c r="B28" s="98" t="s">
        <v>45</v>
      </c>
      <c r="C28" s="88">
        <v>69</v>
      </c>
      <c r="D28" s="88">
        <v>19809</v>
      </c>
      <c r="E28" s="88"/>
      <c r="F28" s="88"/>
      <c r="G28" s="63">
        <f t="shared" si="2"/>
        <v>0</v>
      </c>
      <c r="H28" s="63">
        <f t="shared" si="3"/>
        <v>0</v>
      </c>
      <c r="I28" s="88"/>
      <c r="J28" s="88"/>
      <c r="K28" s="88"/>
      <c r="L28" s="88"/>
      <c r="M28" s="88"/>
      <c r="N28" s="88"/>
      <c r="O28" s="88"/>
      <c r="P28" s="88"/>
      <c r="Q28" s="88"/>
      <c r="R28" s="91"/>
    </row>
    <row r="29" spans="1:18" ht="15" customHeight="1" x14ac:dyDescent="0.25">
      <c r="A29" s="97" t="s">
        <v>46</v>
      </c>
      <c r="B29" s="98" t="s">
        <v>47</v>
      </c>
      <c r="C29" s="88">
        <v>518</v>
      </c>
      <c r="D29" s="88">
        <v>534782</v>
      </c>
      <c r="E29" s="88">
        <v>2675</v>
      </c>
      <c r="F29" s="88">
        <v>105643.03616</v>
      </c>
      <c r="G29" s="63">
        <f t="shared" si="2"/>
        <v>516.40926640926637</v>
      </c>
      <c r="H29" s="63">
        <f t="shared" si="3"/>
        <v>19.754411360143013</v>
      </c>
      <c r="I29" s="88">
        <v>2955</v>
      </c>
      <c r="J29" s="88">
        <v>114854.22696</v>
      </c>
      <c r="K29" s="88"/>
      <c r="L29" s="88"/>
      <c r="M29" s="88"/>
      <c r="N29" s="88"/>
      <c r="O29" s="88"/>
      <c r="P29" s="88"/>
      <c r="Q29" s="88"/>
      <c r="R29" s="91"/>
    </row>
    <row r="30" spans="1:18" ht="15" customHeight="1" x14ac:dyDescent="0.25">
      <c r="A30" s="99"/>
      <c r="B30" s="101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89"/>
      <c r="L30" s="89"/>
      <c r="M30" s="89"/>
      <c r="N30" s="89"/>
      <c r="O30" s="89"/>
      <c r="P30" s="89"/>
      <c r="Q30" s="89"/>
      <c r="R30" s="92"/>
    </row>
    <row r="31" spans="1:18" ht="15" customHeight="1" x14ac:dyDescent="0.25">
      <c r="A31" s="106">
        <v>2</v>
      </c>
      <c r="B31" s="107" t="s">
        <v>49</v>
      </c>
      <c r="C31" s="89">
        <f>C12+C18+C24+C25+C26+C27+C28+C29</f>
        <v>4823</v>
      </c>
      <c r="D31" s="89">
        <f t="shared" ref="D31:F31" si="6">D12+D18+D24+D25+D26+D27+D28+D29</f>
        <v>7341759.6914388733</v>
      </c>
      <c r="E31" s="89">
        <f t="shared" si="6"/>
        <v>7447</v>
      </c>
      <c r="F31" s="89">
        <f t="shared" si="6"/>
        <v>2943253.0779400002</v>
      </c>
      <c r="G31" s="63">
        <f t="shared" si="2"/>
        <v>154.40597138710345</v>
      </c>
      <c r="H31" s="63">
        <f t="shared" si="3"/>
        <v>40.089204790672838</v>
      </c>
      <c r="I31" s="89">
        <f t="shared" ref="I31:J31" si="7">I12+I18+I24+I25+I26+I27+I28+I29</f>
        <v>8720</v>
      </c>
      <c r="J31" s="89">
        <f t="shared" si="7"/>
        <v>5854368.2183899991</v>
      </c>
      <c r="K31" s="89"/>
      <c r="L31" s="89"/>
      <c r="M31" s="89"/>
      <c r="N31" s="89"/>
      <c r="O31" s="89"/>
      <c r="P31" s="89"/>
      <c r="Q31" s="89"/>
      <c r="R31" s="92"/>
    </row>
    <row r="32" spans="1:18" ht="15" customHeight="1" x14ac:dyDescent="0.25">
      <c r="A32" s="99">
        <v>3</v>
      </c>
      <c r="B32" s="108" t="s">
        <v>50</v>
      </c>
      <c r="C32" s="89">
        <v>47</v>
      </c>
      <c r="D32" s="89">
        <v>71390</v>
      </c>
      <c r="E32" s="89">
        <v>30</v>
      </c>
      <c r="F32" s="89">
        <v>4295.5590000000002</v>
      </c>
      <c r="G32" s="63">
        <f t="shared" si="2"/>
        <v>63.829787234042556</v>
      </c>
      <c r="H32" s="63">
        <f t="shared" si="3"/>
        <v>6.0170317971704721</v>
      </c>
      <c r="I32" s="89">
        <v>86</v>
      </c>
      <c r="J32" s="89">
        <v>6369.0005899999996</v>
      </c>
      <c r="K32" s="89"/>
      <c r="L32" s="89"/>
      <c r="M32" s="89"/>
      <c r="N32" s="89"/>
      <c r="O32" s="89"/>
      <c r="P32" s="89"/>
      <c r="Q32" s="89"/>
      <c r="R32" s="92"/>
    </row>
    <row r="33" spans="1:18" ht="15" customHeight="1" thickBot="1" x14ac:dyDescent="0.3">
      <c r="A33" s="109"/>
      <c r="B33" s="110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90"/>
      <c r="L33" s="90"/>
      <c r="M33" s="90"/>
      <c r="N33" s="90"/>
      <c r="O33" s="90"/>
      <c r="P33" s="90"/>
      <c r="Q33" s="90"/>
      <c r="R33" s="93"/>
    </row>
    <row r="34" spans="1:18" s="9" customFormat="1" ht="15" customHeight="1" x14ac:dyDescent="0.25">
      <c r="A34" s="111">
        <v>4</v>
      </c>
      <c r="B34" s="112" t="s">
        <v>52</v>
      </c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1"/>
    </row>
    <row r="35" spans="1:18" ht="15" customHeight="1" x14ac:dyDescent="0.25">
      <c r="A35" s="113" t="s">
        <v>53</v>
      </c>
      <c r="B35" s="75" t="s">
        <v>54</v>
      </c>
      <c r="C35" s="89">
        <v>47</v>
      </c>
      <c r="D35" s="89">
        <v>71390</v>
      </c>
      <c r="E35" s="89">
        <v>16</v>
      </c>
      <c r="F35" s="89">
        <v>1051600</v>
      </c>
      <c r="G35" s="63">
        <f t="shared" ref="G35:G41" si="8">E35/C35*100</f>
        <v>34.042553191489361</v>
      </c>
      <c r="H35" s="63">
        <f t="shared" ref="H35:H41" si="9">F35/D35*100</f>
        <v>1473.0354391371341</v>
      </c>
      <c r="I35" s="89">
        <v>24</v>
      </c>
      <c r="J35" s="89">
        <v>1468599.00061</v>
      </c>
      <c r="K35" s="89"/>
      <c r="L35" s="89"/>
      <c r="M35" s="89"/>
      <c r="N35" s="89"/>
      <c r="O35" s="89"/>
      <c r="P35" s="89"/>
      <c r="Q35" s="89"/>
      <c r="R35" s="92"/>
    </row>
    <row r="36" spans="1:18" ht="15" customHeight="1" x14ac:dyDescent="0.25">
      <c r="A36" s="113" t="s">
        <v>55</v>
      </c>
      <c r="B36" s="75" t="s">
        <v>39</v>
      </c>
      <c r="C36" s="71"/>
      <c r="D36" s="71"/>
      <c r="E36" s="89"/>
      <c r="F36" s="89"/>
      <c r="G36" s="63">
        <f>E36/C37*100</f>
        <v>0</v>
      </c>
      <c r="H36" s="63">
        <f>F36/D37*100</f>
        <v>0</v>
      </c>
      <c r="I36" s="89">
        <v>0</v>
      </c>
      <c r="J36" s="89">
        <v>1560.2350700000002</v>
      </c>
      <c r="K36" s="89"/>
      <c r="L36" s="89"/>
      <c r="M36" s="89"/>
      <c r="N36" s="89"/>
      <c r="O36" s="89"/>
      <c r="P36" s="89"/>
      <c r="Q36" s="89"/>
      <c r="R36" s="92"/>
    </row>
    <row r="37" spans="1:18" ht="15" customHeight="1" x14ac:dyDescent="0.25">
      <c r="A37" s="113" t="s">
        <v>56</v>
      </c>
      <c r="B37" s="75" t="s">
        <v>57</v>
      </c>
      <c r="C37" s="89">
        <v>144</v>
      </c>
      <c r="D37" s="89">
        <v>268260</v>
      </c>
      <c r="E37" s="89"/>
      <c r="F37" s="89"/>
      <c r="G37" s="63">
        <f>E37/C38*100</f>
        <v>0</v>
      </c>
      <c r="H37" s="63">
        <f>F37/D38*100</f>
        <v>0</v>
      </c>
      <c r="I37" s="89">
        <v>85</v>
      </c>
      <c r="J37" s="89">
        <v>121337.89870999999</v>
      </c>
      <c r="K37" s="89"/>
      <c r="L37" s="89"/>
      <c r="M37" s="89"/>
      <c r="N37" s="89"/>
      <c r="O37" s="89"/>
      <c r="P37" s="89"/>
      <c r="Q37" s="89"/>
      <c r="R37" s="92"/>
    </row>
    <row r="38" spans="1:18" ht="15" customHeight="1" x14ac:dyDescent="0.25">
      <c r="A38" s="113" t="s">
        <v>58</v>
      </c>
      <c r="B38" s="75" t="s">
        <v>59</v>
      </c>
      <c r="C38" s="89">
        <v>22751</v>
      </c>
      <c r="D38" s="89">
        <v>3729330</v>
      </c>
      <c r="E38" s="89">
        <v>14517</v>
      </c>
      <c r="F38" s="89">
        <v>1933845.7325499998</v>
      </c>
      <c r="G38" s="63" t="e">
        <f>E38/#REF!*100</f>
        <v>#REF!</v>
      </c>
      <c r="H38" s="63" t="e">
        <f>F38/#REF!*100</f>
        <v>#REF!</v>
      </c>
      <c r="I38" s="89">
        <v>18412</v>
      </c>
      <c r="J38" s="89">
        <v>2879672.4284600001</v>
      </c>
      <c r="K38" s="89"/>
      <c r="L38" s="89"/>
      <c r="M38" s="89"/>
      <c r="N38" s="89"/>
      <c r="O38" s="89"/>
      <c r="P38" s="89"/>
      <c r="Q38" s="89"/>
      <c r="R38" s="92"/>
    </row>
    <row r="39" spans="1:18" ht="15" customHeight="1" x14ac:dyDescent="0.25">
      <c r="A39" s="113" t="s">
        <v>60</v>
      </c>
      <c r="B39" s="75" t="s">
        <v>47</v>
      </c>
      <c r="C39" s="89">
        <v>8898</v>
      </c>
      <c r="D39" s="89">
        <v>12689074</v>
      </c>
      <c r="E39" s="89">
        <v>1028</v>
      </c>
      <c r="F39" s="89">
        <v>17549220.145890001</v>
      </c>
      <c r="G39" s="63">
        <f t="shared" si="8"/>
        <v>11.553158013036638</v>
      </c>
      <c r="H39" s="63">
        <f t="shared" si="9"/>
        <v>138.30181891830722</v>
      </c>
      <c r="I39" s="89">
        <v>33505</v>
      </c>
      <c r="J39" s="89">
        <v>24286396.293019999</v>
      </c>
      <c r="K39" s="89"/>
      <c r="L39" s="89"/>
      <c r="M39" s="89"/>
      <c r="N39" s="89"/>
      <c r="O39" s="89"/>
      <c r="P39" s="89"/>
      <c r="Q39" s="89"/>
      <c r="R39" s="92"/>
    </row>
    <row r="40" spans="1:18" ht="15" customHeight="1" thickBot="1" x14ac:dyDescent="0.3">
      <c r="A40" s="114">
        <v>5</v>
      </c>
      <c r="B40" s="115" t="s">
        <v>61</v>
      </c>
      <c r="C40" s="90">
        <f>C35+C37+C38+C36+C39</f>
        <v>31840</v>
      </c>
      <c r="D40" s="90">
        <f>D35+D37+D38+D36+D39</f>
        <v>16758054</v>
      </c>
      <c r="E40" s="90">
        <f t="shared" ref="E40:F40" si="10">E35+E36+E37+E38+E39</f>
        <v>15561</v>
      </c>
      <c r="F40" s="90">
        <f t="shared" si="10"/>
        <v>20534665.87844</v>
      </c>
      <c r="G40" s="63">
        <f t="shared" si="8"/>
        <v>48.872487437185931</v>
      </c>
      <c r="H40" s="63">
        <f t="shared" si="9"/>
        <v>122.53610042335465</v>
      </c>
      <c r="I40" s="90">
        <f t="shared" ref="I40:J40" si="11">I35+I36+I37+I38+I39</f>
        <v>52026</v>
      </c>
      <c r="J40" s="90">
        <f t="shared" si="11"/>
        <v>28757565.855870001</v>
      </c>
      <c r="K40" s="90"/>
      <c r="L40" s="90"/>
      <c r="M40" s="90"/>
      <c r="N40" s="90"/>
      <c r="O40" s="90"/>
      <c r="P40" s="90"/>
      <c r="Q40" s="90"/>
      <c r="R40" s="93"/>
    </row>
    <row r="41" spans="1:18" s="9" customFormat="1" ht="15" customHeight="1" thickBot="1" x14ac:dyDescent="0.3">
      <c r="A41" s="116"/>
      <c r="B41" s="60" t="s">
        <v>62</v>
      </c>
      <c r="C41" s="62">
        <f>C31+C40</f>
        <v>36663</v>
      </c>
      <c r="D41" s="62">
        <f t="shared" ref="D41:F41" si="12">D31+D40</f>
        <v>24099813.691438872</v>
      </c>
      <c r="E41" s="62">
        <f t="shared" si="12"/>
        <v>23008</v>
      </c>
      <c r="F41" s="62">
        <f t="shared" si="12"/>
        <v>23477918.956380002</v>
      </c>
      <c r="G41" s="63">
        <f t="shared" si="8"/>
        <v>62.755366445735483</v>
      </c>
      <c r="H41" s="63">
        <f t="shared" si="9"/>
        <v>97.419503972017054</v>
      </c>
      <c r="I41" s="62">
        <f t="shared" ref="I41:J41" si="13">I31+I40</f>
        <v>60746</v>
      </c>
      <c r="J41" s="62">
        <f t="shared" si="13"/>
        <v>34611934.074259996</v>
      </c>
      <c r="K41" s="62"/>
      <c r="L41" s="62"/>
      <c r="M41" s="62"/>
      <c r="N41" s="62"/>
      <c r="O41" s="62"/>
      <c r="P41" s="62"/>
      <c r="Q41" s="62"/>
      <c r="R41" s="94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A8:A10"/>
    <mergeCell ref="B8:B10"/>
    <mergeCell ref="C8:J8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4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5460</v>
      </c>
      <c r="D12" s="76">
        <f t="shared" ref="D12:F12" si="0">D13+D14+D15</f>
        <v>1036508.5004999998</v>
      </c>
      <c r="E12" s="76">
        <f t="shared" si="0"/>
        <v>28268</v>
      </c>
      <c r="F12" s="76">
        <f t="shared" si="0"/>
        <v>2199261.9698700001</v>
      </c>
      <c r="G12" s="63">
        <f>E12/C12*100</f>
        <v>517.72893772893781</v>
      </c>
      <c r="H12" s="63">
        <f>F12/D12*100</f>
        <v>212.17982957294623</v>
      </c>
      <c r="I12" s="76">
        <f t="shared" ref="I12:J12" si="1">I13+I14+I15</f>
        <v>29893</v>
      </c>
      <c r="J12" s="76">
        <f t="shared" si="1"/>
        <v>3983039.4203599999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5144</v>
      </c>
      <c r="D13" s="157">
        <v>575053.36</v>
      </c>
      <c r="E13" s="78">
        <v>28246</v>
      </c>
      <c r="F13" s="78">
        <v>2128553.37096</v>
      </c>
      <c r="G13" s="63">
        <f>E13/C13*100</f>
        <v>549.10575427682738</v>
      </c>
      <c r="H13" s="63">
        <f>F13/D13*100</f>
        <v>370.1488451367365</v>
      </c>
      <c r="I13" s="78">
        <v>29737</v>
      </c>
      <c r="J13" s="78">
        <v>3416340.9767699996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153</v>
      </c>
      <c r="D14" s="157">
        <v>28844.914000000004</v>
      </c>
      <c r="E14" s="78">
        <v>0</v>
      </c>
      <c r="F14" s="78">
        <v>0</v>
      </c>
      <c r="G14" s="63">
        <f t="shared" ref="G14:G33" si="2">E14/C14*100</f>
        <v>0</v>
      </c>
      <c r="H14" s="63">
        <f t="shared" ref="H14:H33" si="3">F14/D14*100</f>
        <v>0</v>
      </c>
      <c r="I14" s="78">
        <v>0</v>
      </c>
      <c r="J14" s="78">
        <v>0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163</v>
      </c>
      <c r="D15" s="157">
        <v>432610.22649999993</v>
      </c>
      <c r="E15" s="78">
        <v>22</v>
      </c>
      <c r="F15" s="78">
        <v>70708.598910000001</v>
      </c>
      <c r="G15" s="63">
        <f t="shared" si="2"/>
        <v>13.496932515337424</v>
      </c>
      <c r="H15" s="63">
        <f t="shared" si="3"/>
        <v>16.344643417716341</v>
      </c>
      <c r="I15" s="78">
        <v>156</v>
      </c>
      <c r="J15" s="78">
        <v>566698.44359000004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>
        <v>0</v>
      </c>
      <c r="F16" s="78">
        <v>0</v>
      </c>
      <c r="G16" s="63" t="e">
        <f t="shared" si="2"/>
        <v>#DIV/0!</v>
      </c>
      <c r="H16" s="63" t="e">
        <f t="shared" si="3"/>
        <v>#DIV/0!</v>
      </c>
      <c r="I16" s="78">
        <v>0</v>
      </c>
      <c r="J16" s="78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>
        <v>2897</v>
      </c>
      <c r="F17" s="78">
        <v>584424.74125999981</v>
      </c>
      <c r="G17" s="63" t="e">
        <f t="shared" si="2"/>
        <v>#DIV/0!</v>
      </c>
      <c r="H17" s="63" t="e">
        <f t="shared" si="3"/>
        <v>#DIV/0!</v>
      </c>
      <c r="I17" s="78">
        <v>28679</v>
      </c>
      <c r="J17" s="78">
        <v>2730141.5717200059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7875</v>
      </c>
      <c r="D18" s="76">
        <f t="shared" ref="D18:F18" si="4">D19+D20+D21+D22</f>
        <v>15478471</v>
      </c>
      <c r="E18" s="76">
        <f t="shared" si="4"/>
        <v>900</v>
      </c>
      <c r="F18" s="76">
        <f t="shared" si="4"/>
        <v>4738311.8230600003</v>
      </c>
      <c r="G18" s="63">
        <f t="shared" si="2"/>
        <v>11.428571428571429</v>
      </c>
      <c r="H18" s="63">
        <f t="shared" si="3"/>
        <v>30.612273157083798</v>
      </c>
      <c r="I18" s="76">
        <f t="shared" ref="I18:J18" si="5">I19+I20+I21+I22</f>
        <v>7311</v>
      </c>
      <c r="J18" s="76">
        <f t="shared" si="5"/>
        <v>17318189.989879999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2487</v>
      </c>
      <c r="D19" s="78">
        <v>8064577</v>
      </c>
      <c r="E19" s="78">
        <v>698</v>
      </c>
      <c r="F19" s="78">
        <v>1907362.0765199999</v>
      </c>
      <c r="G19" s="63">
        <f t="shared" si="2"/>
        <v>28.065942903096097</v>
      </c>
      <c r="H19" s="63">
        <f t="shared" si="3"/>
        <v>23.651111230260433</v>
      </c>
      <c r="I19" s="78">
        <v>6400</v>
      </c>
      <c r="J19" s="78">
        <v>11324860.79985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4083</v>
      </c>
      <c r="D20" s="78">
        <v>5174064</v>
      </c>
      <c r="E20" s="78">
        <v>149</v>
      </c>
      <c r="F20" s="78">
        <v>849700.16453999991</v>
      </c>
      <c r="G20" s="63">
        <f t="shared" si="2"/>
        <v>3.6492774920401665</v>
      </c>
      <c r="H20" s="63">
        <f t="shared" si="3"/>
        <v>16.422297144758936</v>
      </c>
      <c r="I20" s="78">
        <v>768</v>
      </c>
      <c r="J20" s="78">
        <v>3793409.9783999999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358</v>
      </c>
      <c r="D21" s="78">
        <v>1036630.0000000001</v>
      </c>
      <c r="E21" s="78">
        <v>53</v>
      </c>
      <c r="F21" s="78">
        <v>1981249.5819999999</v>
      </c>
      <c r="G21" s="63">
        <f t="shared" si="2"/>
        <v>14.804469273743019</v>
      </c>
      <c r="H21" s="63">
        <f t="shared" si="3"/>
        <v>191.12408303830679</v>
      </c>
      <c r="I21" s="78">
        <v>143</v>
      </c>
      <c r="J21" s="78">
        <v>2199919.2116300003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947</v>
      </c>
      <c r="D22" s="78">
        <v>1203200</v>
      </c>
      <c r="E22" s="78">
        <v>0</v>
      </c>
      <c r="F22" s="78">
        <v>0</v>
      </c>
      <c r="G22" s="63">
        <f t="shared" si="2"/>
        <v>0</v>
      </c>
      <c r="H22" s="63">
        <f t="shared" si="3"/>
        <v>0</v>
      </c>
      <c r="I22" s="78">
        <v>0</v>
      </c>
      <c r="J22" s="78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>
        <v>0</v>
      </c>
      <c r="J23" s="78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515</v>
      </c>
      <c r="D24" s="76">
        <v>54952</v>
      </c>
      <c r="E24" s="76">
        <v>0</v>
      </c>
      <c r="F24" s="76">
        <v>0</v>
      </c>
      <c r="G24" s="63">
        <f t="shared" si="2"/>
        <v>0</v>
      </c>
      <c r="H24" s="63">
        <f t="shared" si="3"/>
        <v>0</v>
      </c>
      <c r="I24" s="76">
        <v>0</v>
      </c>
      <c r="J24" s="76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759</v>
      </c>
      <c r="D25" s="76">
        <v>91862.000000000015</v>
      </c>
      <c r="E25" s="76">
        <v>70</v>
      </c>
      <c r="F25" s="76">
        <v>24451.84</v>
      </c>
      <c r="G25" s="63">
        <f t="shared" si="2"/>
        <v>9.2226613965744395</v>
      </c>
      <c r="H25" s="63">
        <f t="shared" si="3"/>
        <v>26.618013977487966</v>
      </c>
      <c r="I25" s="76">
        <v>203</v>
      </c>
      <c r="J25" s="76">
        <v>37770.964420000004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2242</v>
      </c>
      <c r="D26" s="76">
        <v>1935318.0000000005</v>
      </c>
      <c r="E26" s="76">
        <v>6490</v>
      </c>
      <c r="F26" s="76">
        <v>2234357.4363099998</v>
      </c>
      <c r="G26" s="63">
        <f t="shared" si="2"/>
        <v>289.4736842105263</v>
      </c>
      <c r="H26" s="63">
        <f t="shared" si="3"/>
        <v>115.45169508628553</v>
      </c>
      <c r="I26" s="76">
        <v>12300</v>
      </c>
      <c r="J26" s="76">
        <v>7142068.9384399997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541</v>
      </c>
      <c r="D27" s="76">
        <v>62460.999999999993</v>
      </c>
      <c r="E27" s="76">
        <v>0</v>
      </c>
      <c r="F27" s="76">
        <v>0</v>
      </c>
      <c r="G27" s="63">
        <f t="shared" si="2"/>
        <v>0</v>
      </c>
      <c r="H27" s="63">
        <f t="shared" si="3"/>
        <v>0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685</v>
      </c>
      <c r="D28" s="76">
        <v>74519</v>
      </c>
      <c r="E28" s="76">
        <v>0</v>
      </c>
      <c r="F28" s="76">
        <v>0</v>
      </c>
      <c r="G28" s="63">
        <f t="shared" si="2"/>
        <v>0</v>
      </c>
      <c r="H28" s="63">
        <f t="shared" si="3"/>
        <v>0</v>
      </c>
      <c r="I28" s="76">
        <v>0</v>
      </c>
      <c r="J28" s="76">
        <v>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421</v>
      </c>
      <c r="D29" s="76">
        <v>114006</v>
      </c>
      <c r="E29" s="76">
        <v>187</v>
      </c>
      <c r="F29" s="76">
        <v>15017.27</v>
      </c>
      <c r="G29" s="63">
        <f t="shared" si="2"/>
        <v>44.418052256532064</v>
      </c>
      <c r="H29" s="63">
        <f t="shared" si="3"/>
        <v>13.172350578039751</v>
      </c>
      <c r="I29" s="76">
        <v>4409</v>
      </c>
      <c r="J29" s="76">
        <v>77145.698999999993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>
        <v>0</v>
      </c>
      <c r="F30" s="78">
        <v>0</v>
      </c>
      <c r="G30" s="63" t="e">
        <f t="shared" si="2"/>
        <v>#DIV/0!</v>
      </c>
      <c r="H30" s="63" t="e">
        <f t="shared" si="3"/>
        <v>#DIV/0!</v>
      </c>
      <c r="I30" s="78">
        <v>0</v>
      </c>
      <c r="J30" s="78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18498</v>
      </c>
      <c r="D31" s="78">
        <f t="shared" ref="D31:F31" si="6">D12+D18+D24+D25+D26+D27+D28+D29</f>
        <v>18848097.500500001</v>
      </c>
      <c r="E31" s="78">
        <f t="shared" si="6"/>
        <v>35915</v>
      </c>
      <c r="F31" s="78">
        <f t="shared" si="6"/>
        <v>9211400.3392399997</v>
      </c>
      <c r="G31" s="63">
        <f t="shared" si="2"/>
        <v>194.15612498648503</v>
      </c>
      <c r="H31" s="63">
        <f t="shared" si="3"/>
        <v>48.87177784917359</v>
      </c>
      <c r="I31" s="78">
        <f t="shared" ref="I31:J31" si="7">I12+I18+I24+I25+I26+I27+I28+I29</f>
        <v>54116</v>
      </c>
      <c r="J31" s="78">
        <f t="shared" si="7"/>
        <v>28558215.012099996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2926</v>
      </c>
      <c r="D32" s="78">
        <v>2678823</v>
      </c>
      <c r="E32" s="78">
        <v>7829</v>
      </c>
      <c r="F32" s="78">
        <v>1492635.1254100001</v>
      </c>
      <c r="G32" s="63">
        <f t="shared" si="2"/>
        <v>267.56664388243337</v>
      </c>
      <c r="H32" s="63">
        <f t="shared" si="3"/>
        <v>55.719811477279393</v>
      </c>
      <c r="I32" s="78">
        <v>35197</v>
      </c>
      <c r="J32" s="78">
        <v>5778848.3662799997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>
        <v>345</v>
      </c>
      <c r="F33" s="64">
        <v>14630.456449999998</v>
      </c>
      <c r="G33" s="63" t="e">
        <f t="shared" si="2"/>
        <v>#DIV/0!</v>
      </c>
      <c r="H33" s="63" t="e">
        <f t="shared" si="3"/>
        <v>#DIV/0!</v>
      </c>
      <c r="I33" s="64">
        <v>24178</v>
      </c>
      <c r="J33" s="64">
        <v>336354.65497000003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172</v>
      </c>
      <c r="D35" s="78">
        <v>46111</v>
      </c>
      <c r="E35" s="78">
        <v>5846</v>
      </c>
      <c r="F35" s="78">
        <v>10517958.2182</v>
      </c>
      <c r="G35" s="63">
        <f t="shared" ref="G35:G41" si="8">E35/C35*100</f>
        <v>3398.8372093023258</v>
      </c>
      <c r="H35" s="63">
        <f t="shared" ref="H35:H41" si="9">F35/D35*100</f>
        <v>22810.084834855024</v>
      </c>
      <c r="I35" s="78">
        <v>4869</v>
      </c>
      <c r="J35" s="78">
        <v>323315.08741000004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193</v>
      </c>
      <c r="D36" s="78">
        <v>89046</v>
      </c>
      <c r="E36" s="78">
        <v>16</v>
      </c>
      <c r="F36" s="78">
        <v>6282.7155899999998</v>
      </c>
      <c r="G36" s="63">
        <f t="shared" si="8"/>
        <v>8.2901554404145088</v>
      </c>
      <c r="H36" s="63">
        <f t="shared" si="9"/>
        <v>7.0555842935112185</v>
      </c>
      <c r="I36" s="78">
        <v>156</v>
      </c>
      <c r="J36" s="78">
        <v>106256.0512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2567</v>
      </c>
      <c r="D37" s="78">
        <v>5335742</v>
      </c>
      <c r="E37" s="78">
        <v>312</v>
      </c>
      <c r="F37" s="78">
        <v>1135927.53</v>
      </c>
      <c r="G37" s="63">
        <f t="shared" si="8"/>
        <v>12.154265679781846</v>
      </c>
      <c r="H37" s="63">
        <f t="shared" si="9"/>
        <v>21.289026530892986</v>
      </c>
      <c r="I37" s="78">
        <v>2425</v>
      </c>
      <c r="J37" s="78">
        <v>6285391.2670299998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12395</v>
      </c>
      <c r="D38" s="78">
        <v>2320654</v>
      </c>
      <c r="E38" s="78">
        <v>126</v>
      </c>
      <c r="F38" s="78">
        <v>20795</v>
      </c>
      <c r="G38" s="63">
        <f t="shared" si="8"/>
        <v>1.016538926986688</v>
      </c>
      <c r="H38" s="63">
        <f t="shared" si="9"/>
        <v>0.89608360401852227</v>
      </c>
      <c r="I38" s="78">
        <v>6856</v>
      </c>
      <c r="J38" s="78">
        <v>864719.43533000001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40639</v>
      </c>
      <c r="D39" s="78">
        <v>20179181</v>
      </c>
      <c r="E39" s="78">
        <v>50180</v>
      </c>
      <c r="F39" s="78">
        <v>16151509.50568</v>
      </c>
      <c r="G39" s="63">
        <f t="shared" si="8"/>
        <v>123.47744777184477</v>
      </c>
      <c r="H39" s="63">
        <f t="shared" si="9"/>
        <v>80.040461035955829</v>
      </c>
      <c r="I39" s="78">
        <v>152615</v>
      </c>
      <c r="J39" s="78">
        <v>25305547.753770001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55966</v>
      </c>
      <c r="D40" s="64">
        <f t="shared" ref="D40:F40" si="10">D35+D36+D37+D38+D39</f>
        <v>27970734</v>
      </c>
      <c r="E40" s="64">
        <f t="shared" si="10"/>
        <v>56480</v>
      </c>
      <c r="F40" s="64">
        <f t="shared" si="10"/>
        <v>27832472.969470002</v>
      </c>
      <c r="G40" s="84">
        <f t="shared" si="8"/>
        <v>100.9184147518136</v>
      </c>
      <c r="H40" s="84">
        <f t="shared" si="9"/>
        <v>99.505693949504519</v>
      </c>
      <c r="I40" s="64">
        <f t="shared" ref="I40:J40" si="11">I35+I36+I37+I38+I39</f>
        <v>166921</v>
      </c>
      <c r="J40" s="64">
        <f t="shared" si="11"/>
        <v>32885229.59474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74464</v>
      </c>
      <c r="D41" s="61">
        <f t="shared" ref="D41:F41" si="12">D31+D40</f>
        <v>46818831.500500001</v>
      </c>
      <c r="E41" s="61">
        <f t="shared" si="12"/>
        <v>92395</v>
      </c>
      <c r="F41" s="61">
        <f t="shared" si="12"/>
        <v>37043873.308710001</v>
      </c>
      <c r="G41" s="85">
        <f t="shared" si="8"/>
        <v>124.08009239363989</v>
      </c>
      <c r="H41" s="86">
        <f t="shared" si="9"/>
        <v>79.121738243967911</v>
      </c>
      <c r="I41" s="87">
        <f t="shared" ref="I41:J41" si="13">I31+I40</f>
        <v>221037</v>
      </c>
      <c r="J41" s="61">
        <f t="shared" si="13"/>
        <v>61443444.60684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8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2582</v>
      </c>
      <c r="D12" s="88">
        <f t="shared" ref="D12:F12" si="0">D13+D14+D15</f>
        <v>306822.59999999998</v>
      </c>
      <c r="E12" s="88">
        <f t="shared" si="0"/>
        <v>40</v>
      </c>
      <c r="F12" s="88">
        <f t="shared" si="0"/>
        <v>18742.7</v>
      </c>
      <c r="G12" s="63">
        <f t="shared" ref="G12:G33" si="1">E12/C12*100</f>
        <v>1.5491866769945779</v>
      </c>
      <c r="H12" s="63">
        <f t="shared" ref="H12:H33" si="2">F12/D12*100</f>
        <v>6.1086438873798743</v>
      </c>
      <c r="I12" s="88">
        <f t="shared" ref="I12:J12" si="3">I13+I14+I15</f>
        <v>46</v>
      </c>
      <c r="J12" s="88">
        <f t="shared" si="3"/>
        <v>65114.004849999998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1888</v>
      </c>
      <c r="D13" s="89">
        <v>239700</v>
      </c>
      <c r="E13" s="89">
        <v>40</v>
      </c>
      <c r="F13" s="89">
        <v>18742.7</v>
      </c>
      <c r="G13" s="63">
        <f t="shared" si="1"/>
        <v>2.1186440677966099</v>
      </c>
      <c r="H13" s="63">
        <f t="shared" si="2"/>
        <v>7.8192323738005847</v>
      </c>
      <c r="I13" s="89">
        <v>43</v>
      </c>
      <c r="J13" s="89">
        <v>19364.328850000002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694</v>
      </c>
      <c r="D14" s="89">
        <v>67122.600000000006</v>
      </c>
      <c r="E14" s="89">
        <v>0</v>
      </c>
      <c r="F14" s="89">
        <v>0</v>
      </c>
      <c r="G14" s="63">
        <f t="shared" si="1"/>
        <v>0</v>
      </c>
      <c r="H14" s="63">
        <f t="shared" si="2"/>
        <v>0</v>
      </c>
      <c r="I14" s="89">
        <v>0</v>
      </c>
      <c r="J14" s="89">
        <v>0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0</v>
      </c>
      <c r="D15" s="89">
        <v>0</v>
      </c>
      <c r="E15" s="89">
        <v>0</v>
      </c>
      <c r="F15" s="89">
        <v>0</v>
      </c>
      <c r="G15" s="63" t="e">
        <f t="shared" si="1"/>
        <v>#DIV/0!</v>
      </c>
      <c r="H15" s="63" t="e">
        <f t="shared" si="2"/>
        <v>#DIV/0!</v>
      </c>
      <c r="I15" s="89">
        <v>3</v>
      </c>
      <c r="J15" s="89">
        <v>45749.675999999999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>
        <v>0</v>
      </c>
      <c r="F16" s="89">
        <v>0</v>
      </c>
      <c r="G16" s="63" t="e">
        <f t="shared" si="1"/>
        <v>#DIV/0!</v>
      </c>
      <c r="H16" s="63" t="e">
        <f t="shared" si="2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4</v>
      </c>
      <c r="F17" s="89">
        <v>2746</v>
      </c>
      <c r="G17" s="63" t="e">
        <f t="shared" si="1"/>
        <v>#DIV/0!</v>
      </c>
      <c r="H17" s="63" t="e">
        <f t="shared" si="2"/>
        <v>#DIV/0!</v>
      </c>
      <c r="I17" s="89">
        <v>11</v>
      </c>
      <c r="J17" s="89">
        <v>55796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957</v>
      </c>
      <c r="D18" s="88">
        <f t="shared" ref="D18:F18" si="4">D19+D20+D21+D22</f>
        <v>465349</v>
      </c>
      <c r="E18" s="88">
        <f t="shared" si="4"/>
        <v>1</v>
      </c>
      <c r="F18" s="88">
        <f t="shared" si="4"/>
        <v>30000</v>
      </c>
      <c r="G18" s="63">
        <f t="shared" si="1"/>
        <v>0.10449320794148381</v>
      </c>
      <c r="H18" s="63">
        <f t="shared" si="2"/>
        <v>6.4467743564507503</v>
      </c>
      <c r="I18" s="88">
        <f t="shared" ref="I18:J18" si="5">I19+I20+I21+I22</f>
        <v>64</v>
      </c>
      <c r="J18" s="88">
        <f t="shared" si="5"/>
        <v>956621.17171999998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311</v>
      </c>
      <c r="D19" s="89">
        <v>82492</v>
      </c>
      <c r="E19" s="89">
        <v>1</v>
      </c>
      <c r="F19" s="89">
        <v>30000</v>
      </c>
      <c r="G19" s="63">
        <f t="shared" si="1"/>
        <v>0.32154340836012862</v>
      </c>
      <c r="H19" s="63">
        <f t="shared" si="2"/>
        <v>36.36716287640013</v>
      </c>
      <c r="I19" s="89">
        <v>38</v>
      </c>
      <c r="J19" s="89">
        <v>82689.288650000002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133</v>
      </c>
      <c r="D20" s="89">
        <v>186700</v>
      </c>
      <c r="E20" s="89"/>
      <c r="F20" s="89"/>
      <c r="G20" s="63">
        <f t="shared" si="1"/>
        <v>0</v>
      </c>
      <c r="H20" s="63">
        <f t="shared" si="2"/>
        <v>0</v>
      </c>
      <c r="I20" s="89">
        <v>23</v>
      </c>
      <c r="J20" s="89">
        <v>645417.29900999996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129</v>
      </c>
      <c r="D21" s="89">
        <v>39273</v>
      </c>
      <c r="E21" s="89">
        <v>0</v>
      </c>
      <c r="F21" s="89">
        <v>0</v>
      </c>
      <c r="G21" s="63">
        <f t="shared" si="1"/>
        <v>0</v>
      </c>
      <c r="H21" s="63">
        <f t="shared" si="2"/>
        <v>0</v>
      </c>
      <c r="I21" s="89">
        <v>3</v>
      </c>
      <c r="J21" s="89">
        <v>228514.58405999999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384</v>
      </c>
      <c r="D22" s="89">
        <v>156884</v>
      </c>
      <c r="E22" s="89">
        <v>0</v>
      </c>
      <c r="F22" s="89">
        <v>0</v>
      </c>
      <c r="G22" s="63">
        <f t="shared" si="1"/>
        <v>0</v>
      </c>
      <c r="H22" s="63">
        <f t="shared" si="2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>
        <v>0</v>
      </c>
      <c r="F23" s="89">
        <v>0</v>
      </c>
      <c r="G23" s="63" t="e">
        <f t="shared" si="1"/>
        <v>#DIV/0!</v>
      </c>
      <c r="H23" s="63" t="e">
        <f t="shared" si="2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100</v>
      </c>
      <c r="D24" s="88">
        <v>30825</v>
      </c>
      <c r="E24" s="88">
        <v>0</v>
      </c>
      <c r="F24" s="88">
        <v>0</v>
      </c>
      <c r="G24" s="63">
        <f t="shared" si="1"/>
        <v>0</v>
      </c>
      <c r="H24" s="63">
        <f t="shared" si="2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69</v>
      </c>
      <c r="D25" s="88">
        <v>29949</v>
      </c>
      <c r="E25" s="88">
        <v>3</v>
      </c>
      <c r="F25" s="88">
        <v>1591.05</v>
      </c>
      <c r="G25" s="63">
        <f t="shared" si="1"/>
        <v>4.3478260869565215</v>
      </c>
      <c r="H25" s="63">
        <f t="shared" si="2"/>
        <v>5.312531303215466</v>
      </c>
      <c r="I25" s="88">
        <v>17</v>
      </c>
      <c r="J25" s="88">
        <v>4979.9908099999993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75</v>
      </c>
      <c r="D26" s="88">
        <v>146238</v>
      </c>
      <c r="E26" s="88">
        <v>127</v>
      </c>
      <c r="F26" s="88">
        <v>176347.389</v>
      </c>
      <c r="G26" s="63">
        <f t="shared" si="1"/>
        <v>169.33333333333334</v>
      </c>
      <c r="H26" s="63">
        <f t="shared" si="2"/>
        <v>120.58930578919296</v>
      </c>
      <c r="I26" s="88">
        <v>384</v>
      </c>
      <c r="J26" s="88">
        <v>712671.11916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122</v>
      </c>
      <c r="D27" s="88">
        <v>35826</v>
      </c>
      <c r="E27" s="88">
        <v>0</v>
      </c>
      <c r="F27" s="88">
        <v>0</v>
      </c>
      <c r="G27" s="63">
        <f t="shared" si="1"/>
        <v>0</v>
      </c>
      <c r="H27" s="63">
        <f t="shared" si="2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135</v>
      </c>
      <c r="D28" s="88">
        <v>42824</v>
      </c>
      <c r="E28" s="88">
        <v>0</v>
      </c>
      <c r="F28" s="88">
        <v>0</v>
      </c>
      <c r="G28" s="63">
        <f t="shared" si="1"/>
        <v>0</v>
      </c>
      <c r="H28" s="63">
        <f t="shared" si="2"/>
        <v>0</v>
      </c>
      <c r="I28" s="88"/>
      <c r="J28" s="88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207</v>
      </c>
      <c r="D29" s="88">
        <v>58372</v>
      </c>
      <c r="E29" s="88">
        <v>0</v>
      </c>
      <c r="F29" s="88">
        <v>0</v>
      </c>
      <c r="G29" s="63">
        <f t="shared" si="1"/>
        <v>0</v>
      </c>
      <c r="H29" s="63">
        <f t="shared" si="2"/>
        <v>0</v>
      </c>
      <c r="I29" s="88">
        <v>0</v>
      </c>
      <c r="J29" s="88">
        <v>0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>
        <v>0</v>
      </c>
      <c r="F30" s="89">
        <v>0</v>
      </c>
      <c r="G30" s="63" t="e">
        <f t="shared" si="1"/>
        <v>#DIV/0!</v>
      </c>
      <c r="H30" s="63" t="e">
        <f t="shared" si="2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4247</v>
      </c>
      <c r="D31" s="89">
        <f t="shared" ref="D31:F31" si="6">D12+D18+D24+D25+D26+D27+D28+D29</f>
        <v>1116205.6000000001</v>
      </c>
      <c r="E31" s="89">
        <f t="shared" si="6"/>
        <v>171</v>
      </c>
      <c r="F31" s="89">
        <f t="shared" si="6"/>
        <v>226681.139</v>
      </c>
      <c r="G31" s="63">
        <f t="shared" si="1"/>
        <v>4.026371556392748</v>
      </c>
      <c r="H31" s="63">
        <f t="shared" si="2"/>
        <v>20.308188652699823</v>
      </c>
      <c r="I31" s="89">
        <f t="shared" ref="I31:J31" si="7">I12+I18+I24+I25+I26+I27+I28+I29</f>
        <v>511</v>
      </c>
      <c r="J31" s="89">
        <f t="shared" si="7"/>
        <v>1739386.28654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547</v>
      </c>
      <c r="D32" s="89">
        <v>145487</v>
      </c>
      <c r="E32" s="89"/>
      <c r="F32" s="89"/>
      <c r="G32" s="63">
        <f t="shared" si="1"/>
        <v>0</v>
      </c>
      <c r="H32" s="63">
        <f t="shared" si="2"/>
        <v>0</v>
      </c>
      <c r="I32" s="89">
        <v>38</v>
      </c>
      <c r="J32" s="89">
        <v>12720.32885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>
        <v>0</v>
      </c>
      <c r="F33" s="90">
        <v>0</v>
      </c>
      <c r="G33" s="63" t="e">
        <f t="shared" si="1"/>
        <v>#DIV/0!</v>
      </c>
      <c r="H33" s="63" t="e">
        <f t="shared" si="2"/>
        <v>#DIV/0!</v>
      </c>
      <c r="I33" s="90">
        <v>0</v>
      </c>
      <c r="J33" s="90">
        <v>0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70</v>
      </c>
      <c r="D35" s="89">
        <v>10000</v>
      </c>
      <c r="E35" s="78">
        <v>0</v>
      </c>
      <c r="F35" s="78">
        <v>0</v>
      </c>
      <c r="G35" s="63">
        <f t="shared" ref="G35:G41" si="8">E35/C35*100</f>
        <v>0</v>
      </c>
      <c r="H35" s="63">
        <f t="shared" ref="H35:H41" si="9">F35/D35*100</f>
        <v>0</v>
      </c>
      <c r="I35" s="78">
        <v>0</v>
      </c>
      <c r="J35" s="89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89"/>
      <c r="E36" s="78">
        <v>1</v>
      </c>
      <c r="F36" s="78">
        <v>592</v>
      </c>
      <c r="G36" s="63" t="e">
        <f t="shared" si="8"/>
        <v>#DIV/0!</v>
      </c>
      <c r="H36" s="63" t="e">
        <f t="shared" si="9"/>
        <v>#DIV/0!</v>
      </c>
      <c r="I36" s="78">
        <v>2</v>
      </c>
      <c r="J36" s="89">
        <v>2714.2746200000001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50</v>
      </c>
      <c r="D37" s="89">
        <v>47355</v>
      </c>
      <c r="E37" s="78">
        <v>9</v>
      </c>
      <c r="F37" s="78">
        <v>22334.935000000001</v>
      </c>
      <c r="G37" s="63">
        <f t="shared" si="8"/>
        <v>18</v>
      </c>
      <c r="H37" s="63">
        <f t="shared" si="9"/>
        <v>47.164892830746489</v>
      </c>
      <c r="I37" s="78">
        <v>72</v>
      </c>
      <c r="J37" s="89">
        <v>135038.37653000001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/>
      <c r="D38" s="89"/>
      <c r="E38" s="78"/>
      <c r="F38" s="78"/>
      <c r="G38" s="63" t="e">
        <f t="shared" si="8"/>
        <v>#DIV/0!</v>
      </c>
      <c r="H38" s="63" t="e">
        <f t="shared" si="9"/>
        <v>#DIV/0!</v>
      </c>
      <c r="I38" s="78">
        <v>130</v>
      </c>
      <c r="J38" s="89">
        <v>13220.508230000001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431</v>
      </c>
      <c r="D39" s="89">
        <v>169615.21658986801</v>
      </c>
      <c r="E39" s="78">
        <v>5339</v>
      </c>
      <c r="F39" s="78">
        <v>6208260.2506499998</v>
      </c>
      <c r="G39" s="63">
        <f t="shared" si="8"/>
        <v>1238.7470997679816</v>
      </c>
      <c r="H39" s="63">
        <f t="shared" si="9"/>
        <v>3660.2024131252683</v>
      </c>
      <c r="I39" s="78">
        <v>6226</v>
      </c>
      <c r="J39" s="89">
        <v>7675443.4825100005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551</v>
      </c>
      <c r="D40" s="90">
        <f t="shared" ref="D40:F40" si="10">D35+D36+D37+D38+D39</f>
        <v>226970.21658986801</v>
      </c>
      <c r="E40" s="64">
        <f t="shared" si="10"/>
        <v>5349</v>
      </c>
      <c r="F40" s="64">
        <f t="shared" si="10"/>
        <v>6231187.1856499994</v>
      </c>
      <c r="G40" s="63">
        <f t="shared" si="8"/>
        <v>970.78039927404711</v>
      </c>
      <c r="H40" s="63">
        <f t="shared" si="9"/>
        <v>2745.3765869685303</v>
      </c>
      <c r="I40" s="64">
        <f t="shared" ref="I40:J40" si="11">I35+I36+I37+I38+I39</f>
        <v>6430</v>
      </c>
      <c r="J40" s="90">
        <f t="shared" si="11"/>
        <v>7826416.6418900006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4798</v>
      </c>
      <c r="D41" s="62">
        <f t="shared" ref="D41:F41" si="12">D31+D40</f>
        <v>1343175.8165898682</v>
      </c>
      <c r="E41" s="61">
        <f t="shared" si="12"/>
        <v>5520</v>
      </c>
      <c r="F41" s="61">
        <f t="shared" si="12"/>
        <v>6457868.3246499998</v>
      </c>
      <c r="G41" s="63">
        <f t="shared" si="8"/>
        <v>115.04793664026678</v>
      </c>
      <c r="H41" s="63">
        <f t="shared" si="9"/>
        <v>480.79099138678708</v>
      </c>
      <c r="I41" s="61">
        <f t="shared" ref="I41:J41" si="13">I31+I40</f>
        <v>6941</v>
      </c>
      <c r="J41" s="62">
        <f t="shared" si="13"/>
        <v>9565802.9284300003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8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40624</v>
      </c>
      <c r="D12" s="88">
        <f t="shared" ref="D12:F12" si="0">D13+D14+D15</f>
        <v>6593129.9159799991</v>
      </c>
      <c r="E12" s="88">
        <f t="shared" si="0"/>
        <v>27424</v>
      </c>
      <c r="F12" s="88">
        <f t="shared" si="0"/>
        <v>6756643.2683000006</v>
      </c>
      <c r="G12" s="63">
        <f>E12/C12*100</f>
        <v>67.50689247735329</v>
      </c>
      <c r="H12" s="63">
        <f>F12/D12*100</f>
        <v>102.48005658016368</v>
      </c>
      <c r="I12" s="88">
        <f t="shared" ref="I12:J12" si="1">I13+I14+I15</f>
        <v>31499</v>
      </c>
      <c r="J12" s="88">
        <f t="shared" si="1"/>
        <v>10284147.612260001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39427</v>
      </c>
      <c r="D13" s="89">
        <v>5204504.8769999994</v>
      </c>
      <c r="E13" s="89">
        <v>27284</v>
      </c>
      <c r="F13" s="89">
        <v>5434928.6987700006</v>
      </c>
      <c r="G13" s="63">
        <f>E13/C13*100</f>
        <v>69.201308747812419</v>
      </c>
      <c r="H13" s="63">
        <f>F13/D13*100</f>
        <v>104.42739179260454</v>
      </c>
      <c r="I13" s="89">
        <v>31259</v>
      </c>
      <c r="J13" s="89">
        <v>8251057.4178800005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641</v>
      </c>
      <c r="D14" s="89">
        <v>246565.04498000004</v>
      </c>
      <c r="E14" s="89">
        <v>6</v>
      </c>
      <c r="F14" s="89">
        <v>28437.756649999999</v>
      </c>
      <c r="G14" s="63">
        <f t="shared" ref="G14:G33" si="2">E14/C14*100</f>
        <v>0.93603744149765999</v>
      </c>
      <c r="H14" s="63">
        <f t="shared" ref="H14:H33" si="3">F14/D14*100</f>
        <v>11.533571862267301</v>
      </c>
      <c r="I14" s="89">
        <v>21</v>
      </c>
      <c r="J14" s="89">
        <v>261661.54993000001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556</v>
      </c>
      <c r="D15" s="89">
        <v>1142059.9940000002</v>
      </c>
      <c r="E15" s="89">
        <v>134</v>
      </c>
      <c r="F15" s="89">
        <v>1293276.8128800001</v>
      </c>
      <c r="G15" s="63">
        <f t="shared" si="2"/>
        <v>24.100719424460433</v>
      </c>
      <c r="H15" s="63">
        <f t="shared" si="3"/>
        <v>113.24070711472622</v>
      </c>
      <c r="I15" s="89">
        <v>219</v>
      </c>
      <c r="J15" s="89">
        <v>1771428.64445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>
        <v>0</v>
      </c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>
        <v>0</v>
      </c>
      <c r="E17" s="89">
        <v>12639</v>
      </c>
      <c r="F17" s="89">
        <v>22141.41</v>
      </c>
      <c r="G17" s="63" t="e">
        <f t="shared" si="2"/>
        <v>#DIV/0!</v>
      </c>
      <c r="H17" s="63" t="e">
        <f t="shared" si="3"/>
        <v>#DIV/0!</v>
      </c>
      <c r="I17" s="89">
        <v>22238</v>
      </c>
      <c r="J17" s="89">
        <v>46843.759999999995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8560</v>
      </c>
      <c r="D18" s="88">
        <f t="shared" ref="D18:F18" si="4">D19+D20+D21+D22</f>
        <v>15738931</v>
      </c>
      <c r="E18" s="88">
        <f t="shared" si="4"/>
        <v>1472</v>
      </c>
      <c r="F18" s="88">
        <f t="shared" si="4"/>
        <v>14675941.461709999</v>
      </c>
      <c r="G18" s="63">
        <f t="shared" si="2"/>
        <v>17.196261682242991</v>
      </c>
      <c r="H18" s="63">
        <f t="shared" si="3"/>
        <v>93.246113485788825</v>
      </c>
      <c r="I18" s="88">
        <f t="shared" ref="I18:J18" si="5">I19+I20+I21+I22</f>
        <v>2813</v>
      </c>
      <c r="J18" s="88">
        <f t="shared" si="5"/>
        <v>17225723.229829997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1932</v>
      </c>
      <c r="D19" s="89">
        <v>1878100</v>
      </c>
      <c r="E19" s="89">
        <v>873</v>
      </c>
      <c r="F19" s="89">
        <v>3733454.5390999997</v>
      </c>
      <c r="G19" s="63">
        <f t="shared" si="2"/>
        <v>45.186335403726709</v>
      </c>
      <c r="H19" s="63">
        <f t="shared" si="3"/>
        <v>198.78891108567166</v>
      </c>
      <c r="I19" s="89">
        <v>1608</v>
      </c>
      <c r="J19" s="89">
        <v>5672449.2481899997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2791</v>
      </c>
      <c r="D20" s="89">
        <v>8785302</v>
      </c>
      <c r="E20" s="89">
        <v>465</v>
      </c>
      <c r="F20" s="89">
        <v>6314217.5132900001</v>
      </c>
      <c r="G20" s="63">
        <f t="shared" si="2"/>
        <v>16.660695091365103</v>
      </c>
      <c r="H20" s="63">
        <f t="shared" si="3"/>
        <v>71.872515176939856</v>
      </c>
      <c r="I20" s="89">
        <v>892</v>
      </c>
      <c r="J20" s="89">
        <v>7070929.2735699993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910</v>
      </c>
      <c r="D21" s="89">
        <v>2708929</v>
      </c>
      <c r="E21" s="89">
        <v>134</v>
      </c>
      <c r="F21" s="89">
        <v>4628269.4093199996</v>
      </c>
      <c r="G21" s="63">
        <f t="shared" si="2"/>
        <v>14.725274725274726</v>
      </c>
      <c r="H21" s="63">
        <f t="shared" si="3"/>
        <v>170.85237041354719</v>
      </c>
      <c r="I21" s="89">
        <v>313</v>
      </c>
      <c r="J21" s="89">
        <v>4482344.7080699997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2927</v>
      </c>
      <c r="D22" s="89">
        <v>2366600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>
        <v>0</v>
      </c>
      <c r="E23" s="89">
        <v>0</v>
      </c>
      <c r="F23" s="89">
        <v>0</v>
      </c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479</v>
      </c>
      <c r="D24" s="88">
        <v>98347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838</v>
      </c>
      <c r="D25" s="88">
        <v>264930</v>
      </c>
      <c r="E25" s="88">
        <v>27</v>
      </c>
      <c r="F25" s="88">
        <v>11527.503199999999</v>
      </c>
      <c r="G25" s="63">
        <f t="shared" si="2"/>
        <v>3.2219570405727929</v>
      </c>
      <c r="H25" s="63">
        <f t="shared" si="3"/>
        <v>4.3511505680745852</v>
      </c>
      <c r="I25" s="88">
        <v>182</v>
      </c>
      <c r="J25" s="88">
        <v>77865.171499999997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2228</v>
      </c>
      <c r="D26" s="88">
        <v>2465312.0000000005</v>
      </c>
      <c r="E26" s="88">
        <v>211</v>
      </c>
      <c r="F26" s="88">
        <v>305909.29969000001</v>
      </c>
      <c r="G26" s="63">
        <f t="shared" si="2"/>
        <v>9.4703770197486534</v>
      </c>
      <c r="H26" s="63">
        <f t="shared" si="3"/>
        <v>12.40854300348191</v>
      </c>
      <c r="I26" s="88">
        <v>2667</v>
      </c>
      <c r="J26" s="88">
        <v>3387320.8036400001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485</v>
      </c>
      <c r="D27" s="88">
        <v>84105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761</v>
      </c>
      <c r="D28" s="88">
        <v>197627</v>
      </c>
      <c r="E28" s="88"/>
      <c r="F28" s="88"/>
      <c r="G28" s="63">
        <f t="shared" si="2"/>
        <v>0</v>
      </c>
      <c r="H28" s="63">
        <f t="shared" si="3"/>
        <v>0</v>
      </c>
      <c r="I28" s="88"/>
      <c r="J28" s="88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1333</v>
      </c>
      <c r="D29" s="88">
        <v>1244522</v>
      </c>
      <c r="E29" s="88">
        <v>37</v>
      </c>
      <c r="F29" s="88">
        <v>3887.99</v>
      </c>
      <c r="G29" s="63">
        <f t="shared" si="2"/>
        <v>2.77569392348087</v>
      </c>
      <c r="H29" s="63">
        <f t="shared" si="3"/>
        <v>0.31240829812570609</v>
      </c>
      <c r="I29" s="88">
        <v>166</v>
      </c>
      <c r="J29" s="88">
        <v>22697.380579999997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>
        <v>0</v>
      </c>
      <c r="E30" s="89">
        <v>0</v>
      </c>
      <c r="F30" s="89">
        <v>0</v>
      </c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55308</v>
      </c>
      <c r="D31" s="89">
        <f t="shared" ref="D31:F31" si="6">D12+D18+D24+D25+D26+D27+D28+D29</f>
        <v>26686903.91598</v>
      </c>
      <c r="E31" s="89">
        <f t="shared" si="6"/>
        <v>29171</v>
      </c>
      <c r="F31" s="89">
        <f t="shared" si="6"/>
        <v>21753909.522899996</v>
      </c>
      <c r="G31" s="63">
        <f t="shared" si="2"/>
        <v>52.74282201489838</v>
      </c>
      <c r="H31" s="63">
        <f t="shared" si="3"/>
        <v>81.515299007292683</v>
      </c>
      <c r="I31" s="89">
        <f t="shared" ref="I31:J31" si="7">I12+I18+I24+I25+I26+I27+I28+I29</f>
        <v>37327</v>
      </c>
      <c r="J31" s="89">
        <f t="shared" si="7"/>
        <v>30997754.197809998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8150</v>
      </c>
      <c r="D32" s="89">
        <v>2949264</v>
      </c>
      <c r="E32" s="89">
        <v>16380</v>
      </c>
      <c r="F32" s="89">
        <v>2821607.9330899999</v>
      </c>
      <c r="G32" s="63">
        <f t="shared" si="2"/>
        <v>200.98159509202452</v>
      </c>
      <c r="H32" s="63">
        <f t="shared" si="3"/>
        <v>95.671595797799043</v>
      </c>
      <c r="I32" s="89">
        <v>25976</v>
      </c>
      <c r="J32" s="89">
        <v>5884609.6997499997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83</v>
      </c>
      <c r="D35" s="78">
        <v>425000</v>
      </c>
      <c r="E35" s="78">
        <v>0</v>
      </c>
      <c r="F35" s="89">
        <v>0</v>
      </c>
      <c r="G35" s="63">
        <f t="shared" ref="G35:G41" si="8">E35/C35*100</f>
        <v>0</v>
      </c>
      <c r="H35" s="63">
        <f t="shared" ref="H35:H41" si="9">F35/D35*100</f>
        <v>0</v>
      </c>
      <c r="I35" s="78">
        <v>0</v>
      </c>
      <c r="J35" s="89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63</v>
      </c>
      <c r="D36" s="78">
        <v>102530</v>
      </c>
      <c r="E36" s="78">
        <v>17</v>
      </c>
      <c r="F36" s="89">
        <v>21665.664499999999</v>
      </c>
      <c r="G36" s="63">
        <f t="shared" si="8"/>
        <v>26.984126984126984</v>
      </c>
      <c r="H36" s="63">
        <f t="shared" si="9"/>
        <v>21.131048961279625</v>
      </c>
      <c r="I36" s="78">
        <v>34</v>
      </c>
      <c r="J36" s="89">
        <v>47795.74037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4137</v>
      </c>
      <c r="D37" s="78">
        <v>34292332.999999993</v>
      </c>
      <c r="E37" s="78">
        <v>2010</v>
      </c>
      <c r="F37" s="89">
        <v>19519601.323419999</v>
      </c>
      <c r="G37" s="63">
        <f t="shared" si="8"/>
        <v>48.585931834662802</v>
      </c>
      <c r="H37" s="63">
        <f t="shared" si="9"/>
        <v>56.921182129603153</v>
      </c>
      <c r="I37" s="78">
        <v>7841</v>
      </c>
      <c r="J37" s="89">
        <v>58202546.672940001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21590</v>
      </c>
      <c r="D38" s="78">
        <v>991629.99999999988</v>
      </c>
      <c r="E38" s="78">
        <v>2905</v>
      </c>
      <c r="F38" s="89">
        <v>361298.80060000002</v>
      </c>
      <c r="G38" s="63">
        <f t="shared" si="8"/>
        <v>13.455303381194996</v>
      </c>
      <c r="H38" s="63">
        <f t="shared" si="9"/>
        <v>36.434839668021347</v>
      </c>
      <c r="I38" s="78">
        <v>8043</v>
      </c>
      <c r="J38" s="89">
        <v>1154519.81709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22948</v>
      </c>
      <c r="D39" s="78">
        <v>186973224.00000006</v>
      </c>
      <c r="E39" s="78">
        <v>72356</v>
      </c>
      <c r="F39" s="89">
        <v>255737192.06908</v>
      </c>
      <c r="G39" s="63">
        <f t="shared" si="8"/>
        <v>315.30416594038695</v>
      </c>
      <c r="H39" s="63">
        <f t="shared" si="9"/>
        <v>136.77744149562287</v>
      </c>
      <c r="I39" s="78">
        <v>63540</v>
      </c>
      <c r="J39" s="89">
        <v>217409014.25845999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48821</v>
      </c>
      <c r="D40" s="64">
        <f t="shared" ref="D40:F40" si="10">D35+D36+D37+D38+D39</f>
        <v>222784717.00000006</v>
      </c>
      <c r="E40" s="64">
        <f t="shared" si="10"/>
        <v>77288</v>
      </c>
      <c r="F40" s="90">
        <f t="shared" si="10"/>
        <v>275639757.85759997</v>
      </c>
      <c r="G40" s="63">
        <f t="shared" si="8"/>
        <v>158.30892443825405</v>
      </c>
      <c r="H40" s="63">
        <f t="shared" si="9"/>
        <v>123.72471575669164</v>
      </c>
      <c r="I40" s="64">
        <f t="shared" ref="I40:J40" si="11">I35+I36+I37+I38+I39</f>
        <v>79458</v>
      </c>
      <c r="J40" s="90">
        <f t="shared" si="11"/>
        <v>276813876.48886001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65"/>
      <c r="B41" s="66" t="s">
        <v>62</v>
      </c>
      <c r="C41" s="67">
        <f>C31+C40</f>
        <v>104129</v>
      </c>
      <c r="D41" s="67">
        <f t="shared" ref="D41:F41" si="12">D31+D40</f>
        <v>249471620.91598007</v>
      </c>
      <c r="E41" s="67">
        <f t="shared" si="12"/>
        <v>106459</v>
      </c>
      <c r="F41" s="138">
        <f t="shared" si="12"/>
        <v>297393667.38049996</v>
      </c>
      <c r="G41" s="63">
        <f t="shared" si="8"/>
        <v>102.2376091194576</v>
      </c>
      <c r="H41" s="63">
        <f t="shared" si="9"/>
        <v>119.2094180045672</v>
      </c>
      <c r="I41" s="61">
        <f t="shared" ref="I41:J41" si="13">I31+I40</f>
        <v>116785</v>
      </c>
      <c r="J41" s="62">
        <f t="shared" si="13"/>
        <v>307811630.68667001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A42" s="68"/>
      <c r="B42" s="69"/>
      <c r="C42" s="69"/>
      <c r="D42" s="69"/>
      <c r="E42" s="139"/>
      <c r="F42" s="73"/>
      <c r="I42" s="73"/>
      <c r="J42" s="73"/>
    </row>
    <row r="43" spans="1:18" x14ac:dyDescent="0.25">
      <c r="A43" s="68"/>
      <c r="B43" s="69"/>
      <c r="C43" s="69"/>
      <c r="D43" s="70"/>
      <c r="E43" s="69"/>
    </row>
    <row r="44" spans="1:18" ht="39" customHeight="1" x14ac:dyDescent="0.25">
      <c r="A44" s="200"/>
      <c r="B44" s="200"/>
      <c r="C44" s="200"/>
      <c r="D44" s="200"/>
      <c r="E44" s="200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T45"/>
  <sheetViews>
    <sheetView topLeftCell="B9" zoomScaleNormal="100" workbookViewId="0">
      <pane xSplit="1" ySplit="3" topLeftCell="C30" activePane="bottomRight" state="frozen"/>
      <selection activeCell="B9" sqref="B9"/>
      <selection pane="topRight" activeCell="C9" sqref="C9"/>
      <selection pane="bottomLeft" activeCell="B12" sqref="B12"/>
      <selection pane="bottomRight" activeCell="I42" sqref="I42:J42"/>
    </sheetView>
  </sheetViews>
  <sheetFormatPr defaultRowHeight="15" x14ac:dyDescent="0.25"/>
  <cols>
    <col min="1" max="1" width="6.7109375" style="39" bestFit="1" customWidth="1"/>
    <col min="2" max="2" width="32.8554687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30" width="9.140625" style="2"/>
    <col min="31" max="98" width="9.140625" style="1"/>
    <col min="9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s="2" customFormat="1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s="2" customFormat="1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s="2" customFormat="1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s="2" customFormat="1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s="2" customFormat="1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s="2" customFormat="1" ht="15.75" x14ac:dyDescent="0.25">
      <c r="A6" s="187" t="s">
        <v>3</v>
      </c>
      <c r="B6" s="187"/>
      <c r="C6" s="3"/>
      <c r="D6" s="3"/>
      <c r="E6" s="3"/>
      <c r="F6" s="3"/>
    </row>
    <row r="7" spans="1:18" s="2" customFormat="1" ht="15.75" x14ac:dyDescent="0.25">
      <c r="A7" s="4"/>
      <c r="B7" s="3"/>
      <c r="C7" s="3"/>
      <c r="D7" s="3"/>
      <c r="E7" s="3"/>
      <c r="F7" s="3"/>
    </row>
    <row r="8" spans="1:18" s="2" customFormat="1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s="2" customFormat="1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s="2" customFormat="1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s="2" customFormat="1" ht="15" customHeight="1" x14ac:dyDescent="0.25">
      <c r="A12" s="122" t="s">
        <v>15</v>
      </c>
      <c r="B12" s="122" t="s">
        <v>16</v>
      </c>
      <c r="C12" s="88">
        <f>C13+C14+C15</f>
        <v>435723</v>
      </c>
      <c r="D12" s="88">
        <f t="shared" ref="D12:F12" si="0">D13+D14+D15</f>
        <v>56339156.407006465</v>
      </c>
      <c r="E12" s="88">
        <f t="shared" si="0"/>
        <v>141598</v>
      </c>
      <c r="F12" s="88">
        <f t="shared" si="0"/>
        <v>33440868.607870005</v>
      </c>
      <c r="G12" s="63">
        <f>E12/C12*100</f>
        <v>32.497251694310378</v>
      </c>
      <c r="H12" s="63">
        <f>F12/D12*100</f>
        <v>59.3563530953247</v>
      </c>
      <c r="I12" s="88">
        <f t="shared" ref="I12:J12" si="1">I13+I14+I15</f>
        <v>346095</v>
      </c>
      <c r="J12" s="88">
        <f t="shared" si="1"/>
        <v>78273490.801829994</v>
      </c>
      <c r="K12" s="88"/>
      <c r="L12" s="88"/>
      <c r="M12" s="88"/>
      <c r="N12" s="88"/>
      <c r="O12" s="88"/>
      <c r="P12" s="88"/>
      <c r="Q12" s="88"/>
      <c r="R12" s="91"/>
    </row>
    <row r="13" spans="1:18" s="2" customFormat="1" ht="15" customHeight="1" x14ac:dyDescent="0.25">
      <c r="A13" s="123" t="s">
        <v>17</v>
      </c>
      <c r="B13" s="123" t="s">
        <v>18</v>
      </c>
      <c r="C13" s="89">
        <v>395804</v>
      </c>
      <c r="D13" s="89">
        <v>42229252.034510344</v>
      </c>
      <c r="E13" s="89">
        <v>136903</v>
      </c>
      <c r="F13" s="89">
        <v>24137990.328950003</v>
      </c>
      <c r="G13" s="63">
        <f t="shared" ref="G13:G33" si="2">E13/C13*100</f>
        <v>34.588584248769592</v>
      </c>
      <c r="H13" s="63">
        <f t="shared" ref="H13:H33" si="3">F13/D13*100</f>
        <v>57.159407676044303</v>
      </c>
      <c r="I13" s="89">
        <v>333396</v>
      </c>
      <c r="J13" s="89">
        <v>56664394.297689997</v>
      </c>
      <c r="K13" s="89"/>
      <c r="L13" s="89"/>
      <c r="M13" s="89"/>
      <c r="N13" s="89"/>
      <c r="O13" s="89"/>
      <c r="P13" s="89"/>
      <c r="Q13" s="89"/>
      <c r="R13" s="92"/>
    </row>
    <row r="14" spans="1:18" s="2" customFormat="1" ht="15" customHeight="1" x14ac:dyDescent="0.25">
      <c r="A14" s="123" t="s">
        <v>19</v>
      </c>
      <c r="B14" s="123" t="s">
        <v>20</v>
      </c>
      <c r="C14" s="89">
        <v>30241</v>
      </c>
      <c r="D14" s="89">
        <v>5013638.0335187241</v>
      </c>
      <c r="E14" s="89">
        <v>164</v>
      </c>
      <c r="F14" s="89">
        <v>403494.408</v>
      </c>
      <c r="G14" s="63">
        <f t="shared" si="2"/>
        <v>0.5423101087926987</v>
      </c>
      <c r="H14" s="63">
        <f t="shared" si="3"/>
        <v>8.0479365543031705</v>
      </c>
      <c r="I14" s="89">
        <v>1336</v>
      </c>
      <c r="J14" s="89">
        <v>1725194.7536600002</v>
      </c>
      <c r="K14" s="89"/>
      <c r="L14" s="89"/>
      <c r="M14" s="89"/>
      <c r="N14" s="89"/>
      <c r="O14" s="89"/>
      <c r="P14" s="89"/>
      <c r="Q14" s="89"/>
      <c r="R14" s="92"/>
    </row>
    <row r="15" spans="1:18" s="2" customFormat="1" ht="15" customHeight="1" x14ac:dyDescent="0.25">
      <c r="A15" s="123" t="s">
        <v>21</v>
      </c>
      <c r="B15" s="123" t="s">
        <v>22</v>
      </c>
      <c r="C15" s="89">
        <v>9678</v>
      </c>
      <c r="D15" s="89">
        <v>9096266.3389773946</v>
      </c>
      <c r="E15" s="89">
        <v>4531</v>
      </c>
      <c r="F15" s="89">
        <v>8899383.8709200006</v>
      </c>
      <c r="G15" s="63">
        <f t="shared" si="2"/>
        <v>46.817524281876423</v>
      </c>
      <c r="H15" s="63">
        <f t="shared" si="3"/>
        <v>97.83556834507192</v>
      </c>
      <c r="I15" s="89">
        <v>11363</v>
      </c>
      <c r="J15" s="89">
        <v>19883901.75048</v>
      </c>
      <c r="K15" s="89"/>
      <c r="L15" s="89"/>
      <c r="M15" s="89"/>
      <c r="N15" s="89"/>
      <c r="O15" s="89"/>
      <c r="P15" s="89"/>
      <c r="Q15" s="89"/>
      <c r="R15" s="92"/>
    </row>
    <row r="16" spans="1:18" s="2" customFormat="1" ht="15" customHeight="1" x14ac:dyDescent="0.25">
      <c r="A16" s="123"/>
      <c r="B16" s="124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89"/>
      <c r="L16" s="89"/>
      <c r="M16" s="89"/>
      <c r="N16" s="89"/>
      <c r="O16" s="89"/>
      <c r="P16" s="89"/>
      <c r="Q16" s="89"/>
      <c r="R16" s="92"/>
    </row>
    <row r="17" spans="1:18" s="2" customFormat="1" ht="15" customHeight="1" x14ac:dyDescent="0.25">
      <c r="A17" s="123"/>
      <c r="B17" s="124" t="s">
        <v>24</v>
      </c>
      <c r="C17" s="89"/>
      <c r="D17" s="89"/>
      <c r="E17" s="89">
        <v>35844</v>
      </c>
      <c r="F17" s="89">
        <v>6008000</v>
      </c>
      <c r="G17" s="63" t="e">
        <f t="shared" si="2"/>
        <v>#DIV/0!</v>
      </c>
      <c r="H17" s="63" t="e">
        <f t="shared" si="3"/>
        <v>#DIV/0!</v>
      </c>
      <c r="I17" s="89">
        <v>164716</v>
      </c>
      <c r="J17" s="89">
        <v>26593226</v>
      </c>
      <c r="K17" s="89"/>
      <c r="L17" s="89"/>
      <c r="M17" s="89"/>
      <c r="N17" s="89"/>
      <c r="O17" s="89"/>
      <c r="P17" s="89"/>
      <c r="Q17" s="89"/>
      <c r="R17" s="92"/>
    </row>
    <row r="18" spans="1:18" s="2" customFormat="1" ht="15" customHeight="1" x14ac:dyDescent="0.25">
      <c r="A18" s="122" t="s">
        <v>25</v>
      </c>
      <c r="B18" s="125" t="s">
        <v>26</v>
      </c>
      <c r="C18" s="88">
        <f>C19+C20+C21+C22</f>
        <v>112202</v>
      </c>
      <c r="D18" s="88">
        <f t="shared" ref="D18:F18" si="4">D19+D20+D21+D22</f>
        <v>147416907</v>
      </c>
      <c r="E18" s="88">
        <f t="shared" si="4"/>
        <v>23455</v>
      </c>
      <c r="F18" s="88">
        <f t="shared" si="4"/>
        <v>60114733.411439992</v>
      </c>
      <c r="G18" s="63">
        <f t="shared" si="2"/>
        <v>20.904261956114865</v>
      </c>
      <c r="H18" s="63">
        <f t="shared" si="3"/>
        <v>40.778723848438894</v>
      </c>
      <c r="I18" s="88">
        <f t="shared" ref="I18:J18" si="5">I19+I20+I21+I22</f>
        <v>119005</v>
      </c>
      <c r="J18" s="88">
        <f t="shared" si="5"/>
        <v>134701938.24310002</v>
      </c>
      <c r="K18" s="88"/>
      <c r="L18" s="88"/>
      <c r="M18" s="88"/>
      <c r="N18" s="88"/>
      <c r="O18" s="88"/>
      <c r="P18" s="88"/>
      <c r="Q18" s="88"/>
      <c r="R18" s="91"/>
    </row>
    <row r="19" spans="1:18" s="2" customFormat="1" ht="15" customHeight="1" x14ac:dyDescent="0.25">
      <c r="A19" s="123" t="s">
        <v>27</v>
      </c>
      <c r="B19" s="126" t="s">
        <v>28</v>
      </c>
      <c r="C19" s="89">
        <v>34023</v>
      </c>
      <c r="D19" s="89">
        <v>35821310</v>
      </c>
      <c r="E19" s="89">
        <v>21467</v>
      </c>
      <c r="F19" s="89">
        <v>23594545.417479999</v>
      </c>
      <c r="G19" s="63">
        <f t="shared" si="2"/>
        <v>63.095553008259117</v>
      </c>
      <c r="H19" s="63">
        <f t="shared" si="3"/>
        <v>65.867343817074257</v>
      </c>
      <c r="I19" s="89">
        <v>111494</v>
      </c>
      <c r="J19" s="89">
        <v>59654794.706890002</v>
      </c>
      <c r="K19" s="89"/>
      <c r="L19" s="89"/>
      <c r="M19" s="89"/>
      <c r="N19" s="89"/>
      <c r="O19" s="89"/>
      <c r="P19" s="89"/>
      <c r="Q19" s="89"/>
      <c r="R19" s="92"/>
    </row>
    <row r="20" spans="1:18" s="2" customFormat="1" ht="15" customHeight="1" x14ac:dyDescent="0.25">
      <c r="A20" s="123" t="s">
        <v>29</v>
      </c>
      <c r="B20" s="127" t="s">
        <v>30</v>
      </c>
      <c r="C20" s="89">
        <v>43293</v>
      </c>
      <c r="D20" s="89">
        <v>56358856.000000007</v>
      </c>
      <c r="E20" s="89">
        <v>1425</v>
      </c>
      <c r="F20" s="89">
        <v>19105898.345090002</v>
      </c>
      <c r="G20" s="63">
        <f t="shared" si="2"/>
        <v>3.2915251888296027</v>
      </c>
      <c r="H20" s="63">
        <f t="shared" si="3"/>
        <v>33.900436774461852</v>
      </c>
      <c r="I20" s="89">
        <v>5143</v>
      </c>
      <c r="J20" s="89">
        <v>41230082.656209998</v>
      </c>
      <c r="K20" s="89"/>
      <c r="L20" s="89"/>
      <c r="M20" s="89"/>
      <c r="N20" s="89"/>
      <c r="O20" s="89"/>
      <c r="P20" s="89"/>
      <c r="Q20" s="89"/>
      <c r="R20" s="92"/>
    </row>
    <row r="21" spans="1:18" s="2" customFormat="1" ht="15" customHeight="1" x14ac:dyDescent="0.25">
      <c r="A21" s="123" t="s">
        <v>31</v>
      </c>
      <c r="B21" s="127" t="s">
        <v>32</v>
      </c>
      <c r="C21" s="89">
        <v>10748</v>
      </c>
      <c r="D21" s="89">
        <v>37217741</v>
      </c>
      <c r="E21" s="89">
        <v>399</v>
      </c>
      <c r="F21" s="89">
        <v>17346333.94266</v>
      </c>
      <c r="G21" s="63">
        <f t="shared" si="2"/>
        <v>3.7123185708969109</v>
      </c>
      <c r="H21" s="63">
        <f t="shared" si="3"/>
        <v>46.607702339215052</v>
      </c>
      <c r="I21" s="89">
        <v>1366</v>
      </c>
      <c r="J21" s="89">
        <v>33217706.20321</v>
      </c>
      <c r="K21" s="89"/>
      <c r="L21" s="89"/>
      <c r="M21" s="89"/>
      <c r="N21" s="89"/>
      <c r="O21" s="89"/>
      <c r="P21" s="89"/>
      <c r="Q21" s="89"/>
      <c r="R21" s="92"/>
    </row>
    <row r="22" spans="1:18" s="2" customFormat="1" ht="15" customHeight="1" x14ac:dyDescent="0.25">
      <c r="A22" s="123" t="s">
        <v>33</v>
      </c>
      <c r="B22" s="89" t="s">
        <v>34</v>
      </c>
      <c r="C22" s="89">
        <v>24138</v>
      </c>
      <c r="D22" s="89">
        <v>18019000</v>
      </c>
      <c r="E22" s="89">
        <v>164</v>
      </c>
      <c r="F22" s="89">
        <v>67955.706209994853</v>
      </c>
      <c r="G22" s="63">
        <f t="shared" si="2"/>
        <v>0.67942663020962801</v>
      </c>
      <c r="H22" s="63">
        <f t="shared" si="3"/>
        <v>0.37713361568341669</v>
      </c>
      <c r="I22" s="89">
        <v>1002</v>
      </c>
      <c r="J22" s="89">
        <v>599354.67679001763</v>
      </c>
      <c r="K22" s="89"/>
      <c r="L22" s="89"/>
      <c r="M22" s="89"/>
      <c r="N22" s="89"/>
      <c r="O22" s="89"/>
      <c r="P22" s="89"/>
      <c r="Q22" s="89"/>
      <c r="R22" s="92"/>
    </row>
    <row r="23" spans="1:18" s="2" customFormat="1" ht="15" customHeight="1" x14ac:dyDescent="0.25">
      <c r="A23" s="123"/>
      <c r="B23" s="128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89"/>
      <c r="L23" s="89"/>
      <c r="M23" s="89"/>
      <c r="N23" s="89"/>
      <c r="O23" s="89"/>
      <c r="P23" s="89"/>
      <c r="Q23" s="89"/>
      <c r="R23" s="92"/>
    </row>
    <row r="24" spans="1:18" s="2" customFormat="1" ht="15" customHeight="1" x14ac:dyDescent="0.25">
      <c r="A24" s="122" t="s">
        <v>36</v>
      </c>
      <c r="B24" s="122" t="s">
        <v>37</v>
      </c>
      <c r="C24" s="88">
        <v>5755</v>
      </c>
      <c r="D24" s="88">
        <v>1182092.0000000002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88"/>
      <c r="L24" s="88"/>
      <c r="M24" s="88"/>
      <c r="N24" s="88"/>
      <c r="O24" s="88"/>
      <c r="P24" s="88"/>
      <c r="Q24" s="88"/>
      <c r="R24" s="91"/>
    </row>
    <row r="25" spans="1:18" s="2" customFormat="1" ht="15" customHeight="1" x14ac:dyDescent="0.25">
      <c r="A25" s="122" t="s">
        <v>38</v>
      </c>
      <c r="B25" s="122" t="s">
        <v>39</v>
      </c>
      <c r="C25" s="88">
        <v>17823</v>
      </c>
      <c r="D25" s="88">
        <v>3779793.9999999995</v>
      </c>
      <c r="E25" s="88">
        <v>3360</v>
      </c>
      <c r="F25" s="88">
        <v>747888.58652000001</v>
      </c>
      <c r="G25" s="63">
        <f t="shared" si="2"/>
        <v>18.852045110250799</v>
      </c>
      <c r="H25" s="63">
        <f t="shared" si="3"/>
        <v>19.786490653194331</v>
      </c>
      <c r="I25" s="88">
        <v>13008</v>
      </c>
      <c r="J25" s="88">
        <v>3626160.5745199998</v>
      </c>
      <c r="K25" s="88"/>
      <c r="L25" s="88"/>
      <c r="M25" s="88"/>
      <c r="N25" s="88"/>
      <c r="O25" s="88"/>
      <c r="P25" s="88"/>
      <c r="Q25" s="88"/>
      <c r="R25" s="91"/>
    </row>
    <row r="26" spans="1:18" s="2" customFormat="1" ht="15" customHeight="1" x14ac:dyDescent="0.25">
      <c r="A26" s="122" t="s">
        <v>40</v>
      </c>
      <c r="B26" s="122" t="s">
        <v>41</v>
      </c>
      <c r="C26" s="88">
        <v>26147</v>
      </c>
      <c r="D26" s="88">
        <v>21861014.999999996</v>
      </c>
      <c r="E26" s="88">
        <v>3596</v>
      </c>
      <c r="F26" s="88">
        <v>3860969.2049799999</v>
      </c>
      <c r="G26" s="63">
        <f t="shared" si="2"/>
        <v>13.753011817799365</v>
      </c>
      <c r="H26" s="63">
        <f t="shared" si="3"/>
        <v>17.661436145485471</v>
      </c>
      <c r="I26" s="88">
        <v>41281</v>
      </c>
      <c r="J26" s="88">
        <v>50717982.766279995</v>
      </c>
      <c r="K26" s="88"/>
      <c r="L26" s="88"/>
      <c r="M26" s="88"/>
      <c r="N26" s="88"/>
      <c r="O26" s="88"/>
      <c r="P26" s="88"/>
      <c r="Q26" s="88"/>
      <c r="R26" s="91"/>
    </row>
    <row r="27" spans="1:18" s="2" customFormat="1" ht="15" customHeight="1" x14ac:dyDescent="0.25">
      <c r="A27" s="122" t="s">
        <v>42</v>
      </c>
      <c r="B27" s="122" t="s">
        <v>43</v>
      </c>
      <c r="C27" s="88">
        <v>7795</v>
      </c>
      <c r="D27" s="88">
        <v>1716544.0000000002</v>
      </c>
      <c r="E27" s="88">
        <v>9</v>
      </c>
      <c r="F27" s="88">
        <v>139912.90700000001</v>
      </c>
      <c r="G27" s="63">
        <f t="shared" si="2"/>
        <v>0.11545862732520845</v>
      </c>
      <c r="H27" s="63">
        <f t="shared" si="3"/>
        <v>8.1508488567726776</v>
      </c>
      <c r="I27" s="88">
        <v>32</v>
      </c>
      <c r="J27" s="88">
        <v>255668.29178</v>
      </c>
      <c r="K27" s="88"/>
      <c r="L27" s="88"/>
      <c r="M27" s="88"/>
      <c r="N27" s="88"/>
      <c r="O27" s="88"/>
      <c r="P27" s="88"/>
      <c r="Q27" s="88"/>
      <c r="R27" s="91"/>
    </row>
    <row r="28" spans="1:18" s="2" customFormat="1" ht="15" customHeight="1" x14ac:dyDescent="0.25">
      <c r="A28" s="122" t="s">
        <v>44</v>
      </c>
      <c r="B28" s="122" t="s">
        <v>45</v>
      </c>
      <c r="C28" s="88">
        <v>8145</v>
      </c>
      <c r="D28" s="88">
        <v>19386018.999999996</v>
      </c>
      <c r="E28" s="88">
        <v>6</v>
      </c>
      <c r="F28" s="88">
        <v>11194</v>
      </c>
      <c r="G28" s="63">
        <f t="shared" si="2"/>
        <v>7.3664825046040508E-2</v>
      </c>
      <c r="H28" s="63">
        <f t="shared" si="3"/>
        <v>5.7742644325273804E-2</v>
      </c>
      <c r="I28" s="88">
        <v>22</v>
      </c>
      <c r="J28" s="88">
        <v>18437.723109999999</v>
      </c>
      <c r="K28" s="88"/>
      <c r="L28" s="88"/>
      <c r="M28" s="88"/>
      <c r="N28" s="88"/>
      <c r="O28" s="88"/>
      <c r="P28" s="88"/>
      <c r="Q28" s="88"/>
      <c r="R28" s="91"/>
    </row>
    <row r="29" spans="1:18" s="2" customFormat="1" ht="15" customHeight="1" x14ac:dyDescent="0.25">
      <c r="A29" s="122" t="s">
        <v>46</v>
      </c>
      <c r="B29" s="122" t="s">
        <v>47</v>
      </c>
      <c r="C29" s="88">
        <v>20335</v>
      </c>
      <c r="D29" s="88">
        <v>7117259.9999999991</v>
      </c>
      <c r="E29" s="88">
        <v>5</v>
      </c>
      <c r="F29" s="88">
        <v>4945422.0269999998</v>
      </c>
      <c r="G29" s="63">
        <f t="shared" si="2"/>
        <v>2.4588148512417016E-2</v>
      </c>
      <c r="H29" s="63">
        <f t="shared" si="3"/>
        <v>69.484914517665501</v>
      </c>
      <c r="I29" s="88">
        <v>7</v>
      </c>
      <c r="J29" s="88">
        <v>8601398.1226000004</v>
      </c>
      <c r="K29" s="88"/>
      <c r="L29" s="88"/>
      <c r="M29" s="88"/>
      <c r="N29" s="88"/>
      <c r="O29" s="88"/>
      <c r="P29" s="88"/>
      <c r="Q29" s="88"/>
      <c r="R29" s="91"/>
    </row>
    <row r="30" spans="1:18" s="2" customFormat="1" ht="15" customHeight="1" x14ac:dyDescent="0.25">
      <c r="A30" s="123"/>
      <c r="B30" s="124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89"/>
      <c r="L30" s="89"/>
      <c r="M30" s="89"/>
      <c r="N30" s="89"/>
      <c r="O30" s="89"/>
      <c r="P30" s="89"/>
      <c r="Q30" s="89"/>
      <c r="R30" s="92"/>
    </row>
    <row r="31" spans="1:18" s="2" customFormat="1" ht="15" customHeight="1" x14ac:dyDescent="0.25">
      <c r="A31" s="129">
        <v>2</v>
      </c>
      <c r="B31" s="129" t="s">
        <v>49</v>
      </c>
      <c r="C31" s="89">
        <f>C12+C18+C24+C25+C26+C27+C28+C29</f>
        <v>633925</v>
      </c>
      <c r="D31" s="89">
        <f t="shared" ref="D31:F31" si="6">D12+D18+D24+D25+D26+D27+D28+D29</f>
        <v>258798787.40700647</v>
      </c>
      <c r="E31" s="89">
        <f t="shared" si="6"/>
        <v>172029</v>
      </c>
      <c r="F31" s="89">
        <f t="shared" si="6"/>
        <v>103260988.74481</v>
      </c>
      <c r="G31" s="63">
        <f t="shared" si="2"/>
        <v>27.137121899278306</v>
      </c>
      <c r="H31" s="63">
        <f t="shared" si="3"/>
        <v>39.900105320978177</v>
      </c>
      <c r="I31" s="89">
        <f t="shared" ref="I31:J31" si="7">I12+I18+I24+I25+I26+I27+I28+I29</f>
        <v>519450</v>
      </c>
      <c r="J31" s="89">
        <f t="shared" si="7"/>
        <v>276195076.52322</v>
      </c>
      <c r="K31" s="89"/>
      <c r="L31" s="89"/>
      <c r="M31" s="89"/>
      <c r="N31" s="89"/>
      <c r="O31" s="89"/>
      <c r="P31" s="89"/>
      <c r="Q31" s="89"/>
      <c r="R31" s="92"/>
    </row>
    <row r="32" spans="1:18" s="2" customFormat="1" ht="15" customHeight="1" x14ac:dyDescent="0.25">
      <c r="A32" s="123">
        <v>3</v>
      </c>
      <c r="B32" s="127" t="s">
        <v>50</v>
      </c>
      <c r="C32" s="89">
        <v>96313</v>
      </c>
      <c r="D32" s="89">
        <v>26016367</v>
      </c>
      <c r="E32" s="89">
        <v>109487</v>
      </c>
      <c r="F32" s="89">
        <v>18978492.776289999</v>
      </c>
      <c r="G32" s="63">
        <f t="shared" si="2"/>
        <v>113.67831964532307</v>
      </c>
      <c r="H32" s="63">
        <f t="shared" si="3"/>
        <v>72.948282042185213</v>
      </c>
      <c r="I32" s="89">
        <v>299641</v>
      </c>
      <c r="J32" s="89">
        <v>49408383.186169997</v>
      </c>
      <c r="K32" s="89"/>
      <c r="L32" s="89"/>
      <c r="M32" s="89"/>
      <c r="N32" s="89"/>
      <c r="O32" s="89"/>
      <c r="P32" s="89"/>
      <c r="Q32" s="89"/>
      <c r="R32" s="92"/>
    </row>
    <row r="33" spans="1:18" s="2" customFormat="1" ht="15" customHeight="1" thickBot="1" x14ac:dyDescent="0.3">
      <c r="A33" s="130"/>
      <c r="B33" s="131" t="s">
        <v>51</v>
      </c>
      <c r="C33" s="90"/>
      <c r="D33" s="90"/>
      <c r="E33" s="90">
        <v>12956</v>
      </c>
      <c r="F33" s="90">
        <v>6350</v>
      </c>
      <c r="G33" s="63" t="e">
        <f t="shared" si="2"/>
        <v>#DIV/0!</v>
      </c>
      <c r="H33" s="63" t="e">
        <f t="shared" si="3"/>
        <v>#DIV/0!</v>
      </c>
      <c r="I33" s="90">
        <v>56751</v>
      </c>
      <c r="J33" s="90">
        <v>14112</v>
      </c>
      <c r="K33" s="90"/>
      <c r="L33" s="90"/>
      <c r="M33" s="90"/>
      <c r="N33" s="90"/>
      <c r="O33" s="90"/>
      <c r="P33" s="90"/>
      <c r="Q33" s="90"/>
      <c r="R33" s="93"/>
    </row>
    <row r="34" spans="1:18" s="9" customFormat="1" ht="15" customHeight="1" x14ac:dyDescent="0.25">
      <c r="A34" s="132">
        <v>4</v>
      </c>
      <c r="B34" s="133" t="s">
        <v>52</v>
      </c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1"/>
    </row>
    <row r="35" spans="1:18" s="2" customFormat="1" ht="15" customHeight="1" x14ac:dyDescent="0.25">
      <c r="A35" s="134" t="s">
        <v>53</v>
      </c>
      <c r="B35" s="89" t="s">
        <v>54</v>
      </c>
      <c r="C35" s="89">
        <v>80</v>
      </c>
      <c r="D35" s="89">
        <v>120000</v>
      </c>
      <c r="E35" s="89">
        <v>18</v>
      </c>
      <c r="F35" s="89">
        <v>481395.98219000001</v>
      </c>
      <c r="G35" s="63">
        <f t="shared" ref="G35:G41" si="8">E35/C35*100</f>
        <v>22.5</v>
      </c>
      <c r="H35" s="63">
        <f t="shared" ref="H35:H41" si="9">F35/D35*100</f>
        <v>401.16331849166664</v>
      </c>
      <c r="I35" s="89">
        <v>1102</v>
      </c>
      <c r="J35" s="89">
        <v>5419404.5224799998</v>
      </c>
      <c r="K35" s="89"/>
      <c r="L35" s="89"/>
      <c r="M35" s="89"/>
      <c r="N35" s="89"/>
      <c r="O35" s="89"/>
      <c r="P35" s="89"/>
      <c r="Q35" s="89"/>
      <c r="R35" s="92"/>
    </row>
    <row r="36" spans="1:18" s="2" customFormat="1" ht="15" customHeight="1" x14ac:dyDescent="0.25">
      <c r="A36" s="134" t="s">
        <v>55</v>
      </c>
      <c r="B36" s="89" t="s">
        <v>39</v>
      </c>
      <c r="C36" s="89">
        <v>1443</v>
      </c>
      <c r="D36" s="89">
        <v>2868820</v>
      </c>
      <c r="E36" s="89">
        <v>1561</v>
      </c>
      <c r="F36" s="89">
        <v>1852693.9006099999</v>
      </c>
      <c r="G36" s="63">
        <f t="shared" si="8"/>
        <v>108.17740817740817</v>
      </c>
      <c r="H36" s="63">
        <f t="shared" si="9"/>
        <v>64.580346644613456</v>
      </c>
      <c r="I36" s="89">
        <v>2977</v>
      </c>
      <c r="J36" s="89">
        <v>6390564.4157199999</v>
      </c>
      <c r="K36" s="89"/>
      <c r="L36" s="89"/>
      <c r="M36" s="89"/>
      <c r="N36" s="89"/>
      <c r="O36" s="89"/>
      <c r="P36" s="89"/>
      <c r="Q36" s="89"/>
      <c r="R36" s="92"/>
    </row>
    <row r="37" spans="1:18" s="2" customFormat="1" ht="15" customHeight="1" x14ac:dyDescent="0.25">
      <c r="A37" s="134" t="s">
        <v>56</v>
      </c>
      <c r="B37" s="89" t="s">
        <v>57</v>
      </c>
      <c r="C37" s="89">
        <v>25312</v>
      </c>
      <c r="D37" s="89">
        <v>148623635.00000003</v>
      </c>
      <c r="E37" s="89">
        <v>6443</v>
      </c>
      <c r="F37" s="89">
        <v>20364661.28246</v>
      </c>
      <c r="G37" s="63">
        <f t="shared" si="8"/>
        <v>25.454329962073324</v>
      </c>
      <c r="H37" s="63">
        <f t="shared" si="9"/>
        <v>13.70216875832703</v>
      </c>
      <c r="I37" s="89">
        <v>24287</v>
      </c>
      <c r="J37" s="89">
        <v>132972826.70497</v>
      </c>
      <c r="K37" s="89"/>
      <c r="L37" s="89"/>
      <c r="M37" s="89"/>
      <c r="N37" s="89"/>
      <c r="O37" s="89"/>
      <c r="P37" s="89"/>
      <c r="Q37" s="89"/>
      <c r="R37" s="92"/>
    </row>
    <row r="38" spans="1:18" s="2" customFormat="1" ht="15" customHeight="1" x14ac:dyDescent="0.25">
      <c r="A38" s="134" t="s">
        <v>58</v>
      </c>
      <c r="B38" s="89" t="s">
        <v>59</v>
      </c>
      <c r="C38" s="89">
        <v>8382</v>
      </c>
      <c r="D38" s="89">
        <v>636531</v>
      </c>
      <c r="E38" s="89">
        <v>68256</v>
      </c>
      <c r="F38" s="89">
        <v>4508018.3651800007</v>
      </c>
      <c r="G38" s="63">
        <f t="shared" si="8"/>
        <v>814.3163922691482</v>
      </c>
      <c r="H38" s="63">
        <f t="shared" si="9"/>
        <v>708.21662498448632</v>
      </c>
      <c r="I38" s="89">
        <v>103328</v>
      </c>
      <c r="J38" s="89">
        <v>6651469.3411499998</v>
      </c>
      <c r="K38" s="89"/>
      <c r="L38" s="89"/>
      <c r="M38" s="89"/>
      <c r="N38" s="89"/>
      <c r="O38" s="89"/>
      <c r="P38" s="89"/>
      <c r="Q38" s="89"/>
      <c r="R38" s="92"/>
    </row>
    <row r="39" spans="1:18" s="2" customFormat="1" ht="15" customHeight="1" x14ac:dyDescent="0.25">
      <c r="A39" s="134" t="s">
        <v>60</v>
      </c>
      <c r="B39" s="89" t="s">
        <v>47</v>
      </c>
      <c r="C39" s="89">
        <v>75329</v>
      </c>
      <c r="D39" s="89">
        <v>80773836.000000015</v>
      </c>
      <c r="E39" s="89">
        <v>24152</v>
      </c>
      <c r="F39" s="89">
        <v>523517684.43721002</v>
      </c>
      <c r="G39" s="63">
        <f t="shared" si="8"/>
        <v>32.062021266710033</v>
      </c>
      <c r="H39" s="63">
        <f t="shared" si="9"/>
        <v>648.12779776512025</v>
      </c>
      <c r="I39" s="89">
        <v>103785</v>
      </c>
      <c r="J39" s="89">
        <v>1483543398.7493899</v>
      </c>
      <c r="K39" s="89"/>
      <c r="L39" s="89"/>
      <c r="M39" s="89"/>
      <c r="N39" s="89"/>
      <c r="O39" s="89"/>
      <c r="P39" s="89"/>
      <c r="Q39" s="89"/>
      <c r="R39" s="92"/>
    </row>
    <row r="40" spans="1:18" s="2" customFormat="1" ht="15" customHeight="1" thickBot="1" x14ac:dyDescent="0.3">
      <c r="A40" s="135">
        <v>5</v>
      </c>
      <c r="B40" s="136" t="s">
        <v>61</v>
      </c>
      <c r="C40" s="90">
        <f>C35+C36+C37+C38+C39</f>
        <v>110546</v>
      </c>
      <c r="D40" s="90">
        <f t="shared" ref="D40:F40" si="10">D35+D36+D37+D38+D39</f>
        <v>233022822.00000006</v>
      </c>
      <c r="E40" s="90">
        <f t="shared" si="10"/>
        <v>100430</v>
      </c>
      <c r="F40" s="90">
        <f t="shared" si="10"/>
        <v>550724453.96765006</v>
      </c>
      <c r="G40" s="63">
        <f t="shared" si="8"/>
        <v>90.849058310567543</v>
      </c>
      <c r="H40" s="63">
        <f t="shared" si="9"/>
        <v>236.33927751834105</v>
      </c>
      <c r="I40" s="90">
        <f t="shared" ref="I40:J40" si="11">I35+I36+I37+I38+I39</f>
        <v>235479</v>
      </c>
      <c r="J40" s="90">
        <f t="shared" si="11"/>
        <v>1634977663.7337098</v>
      </c>
      <c r="K40" s="90"/>
      <c r="L40" s="90"/>
      <c r="M40" s="90"/>
      <c r="N40" s="90"/>
      <c r="O40" s="90"/>
      <c r="P40" s="90"/>
      <c r="Q40" s="90"/>
      <c r="R40" s="93"/>
    </row>
    <row r="41" spans="1:18" s="9" customFormat="1" ht="15" customHeight="1" thickBot="1" x14ac:dyDescent="0.3">
      <c r="A41" s="137"/>
      <c r="B41" s="62" t="s">
        <v>62</v>
      </c>
      <c r="C41" s="62">
        <f>C31+C40</f>
        <v>744471</v>
      </c>
      <c r="D41" s="62">
        <f t="shared" ref="D41:F41" si="12">D31+D40</f>
        <v>491821609.4070065</v>
      </c>
      <c r="E41" s="62">
        <f t="shared" si="12"/>
        <v>272459</v>
      </c>
      <c r="F41" s="62">
        <f t="shared" si="12"/>
        <v>653985442.71246004</v>
      </c>
      <c r="G41" s="63">
        <f t="shared" si="8"/>
        <v>36.59766465046993</v>
      </c>
      <c r="H41" s="63">
        <f t="shared" si="9"/>
        <v>132.97208382140343</v>
      </c>
      <c r="I41" s="62">
        <f t="shared" ref="I41:J41" si="13">I31+I40</f>
        <v>754929</v>
      </c>
      <c r="J41" s="62">
        <f t="shared" si="13"/>
        <v>1911172740.2569299</v>
      </c>
      <c r="K41" s="62"/>
      <c r="L41" s="62"/>
      <c r="M41" s="62"/>
      <c r="N41" s="62"/>
      <c r="O41" s="62"/>
      <c r="P41" s="62"/>
      <c r="Q41" s="62"/>
      <c r="R41" s="94"/>
    </row>
    <row r="42" spans="1:18" s="2" customFormat="1" x14ac:dyDescent="0.25">
      <c r="A42" s="39"/>
      <c r="C42" s="156"/>
      <c r="D42" s="156"/>
      <c r="E42" s="73"/>
      <c r="F42" s="73"/>
      <c r="I42" s="73"/>
      <c r="J42" s="73"/>
    </row>
    <row r="43" spans="1:18" s="2" customFormat="1" x14ac:dyDescent="0.25">
      <c r="A43" s="39"/>
    </row>
    <row r="44" spans="1:18" s="2" customFormat="1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s="2" customFormat="1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8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323756</v>
      </c>
      <c r="D12" s="88">
        <f t="shared" ref="D12:F12" si="0">D13+D14+D15</f>
        <v>134469960.72947478</v>
      </c>
      <c r="E12" s="76">
        <f t="shared" si="0"/>
        <v>137007</v>
      </c>
      <c r="F12" s="76">
        <f t="shared" si="0"/>
        <v>96821053.074000001</v>
      </c>
      <c r="G12" s="63">
        <f>E12/C12*100</f>
        <v>42.317980207316616</v>
      </c>
      <c r="H12" s="63">
        <f>F12/D12*100</f>
        <v>72.001994013208318</v>
      </c>
      <c r="I12" s="76">
        <f t="shared" ref="I12:J12" si="1">I13+I14+I15</f>
        <v>386452</v>
      </c>
      <c r="J12" s="76">
        <f t="shared" si="1"/>
        <v>201463028.38499999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281263</v>
      </c>
      <c r="D13" s="89">
        <v>118651084.72352</v>
      </c>
      <c r="E13" s="78">
        <v>135912</v>
      </c>
      <c r="F13" s="78">
        <v>77142370.471000001</v>
      </c>
      <c r="G13" s="63">
        <f>E13/C13*100</f>
        <v>48.3220331149138</v>
      </c>
      <c r="H13" s="63">
        <f>F13/D13*100</f>
        <v>65.016152739569691</v>
      </c>
      <c r="I13" s="78">
        <v>385096</v>
      </c>
      <c r="J13" s="78">
        <v>182437871.32999998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34175</v>
      </c>
      <c r="D14" s="89">
        <v>6594698.9486548398</v>
      </c>
      <c r="E14" s="78">
        <v>88</v>
      </c>
      <c r="F14" s="78">
        <v>5399241.1849999996</v>
      </c>
      <c r="G14" s="63">
        <f t="shared" ref="G14:G33" si="2">E14/C14*100</f>
        <v>0.25749817117776153</v>
      </c>
      <c r="H14" s="63">
        <f t="shared" ref="H14:H33" si="3">F14/D14*100</f>
        <v>81.87244371634759</v>
      </c>
      <c r="I14" s="78">
        <v>118</v>
      </c>
      <c r="J14" s="78">
        <v>1891453.9609999999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8318</v>
      </c>
      <c r="D15" s="89">
        <v>9224177.0572999399</v>
      </c>
      <c r="E15" s="78">
        <v>1007</v>
      </c>
      <c r="F15" s="78">
        <v>14279441.418</v>
      </c>
      <c r="G15" s="63">
        <f t="shared" si="2"/>
        <v>12.106275547006492</v>
      </c>
      <c r="H15" s="63">
        <f t="shared" si="3"/>
        <v>154.80450265966397</v>
      </c>
      <c r="I15" s="78">
        <v>1238</v>
      </c>
      <c r="J15" s="78">
        <v>17133703.094000001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78">
        <v>13396</v>
      </c>
      <c r="F17" s="78">
        <v>16540573.681470018</v>
      </c>
      <c r="G17" s="63" t="e">
        <f t="shared" si="2"/>
        <v>#DIV/0!</v>
      </c>
      <c r="H17" s="63" t="e">
        <f t="shared" si="3"/>
        <v>#DIV/0!</v>
      </c>
      <c r="I17" s="78">
        <v>53954</v>
      </c>
      <c r="J17" s="78">
        <v>57047581.432880074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115364</v>
      </c>
      <c r="D18" s="88">
        <f t="shared" ref="D18:F18" si="4">D19+D20+D21+D22</f>
        <v>317886719</v>
      </c>
      <c r="E18" s="76">
        <f t="shared" si="4"/>
        <v>75805</v>
      </c>
      <c r="F18" s="76">
        <f t="shared" si="4"/>
        <v>250293728.91299999</v>
      </c>
      <c r="G18" s="63">
        <f t="shared" si="2"/>
        <v>65.709406747338861</v>
      </c>
      <c r="H18" s="63">
        <f t="shared" si="3"/>
        <v>78.736768148215702</v>
      </c>
      <c r="I18" s="76">
        <f t="shared" ref="I18:J18" si="5">I19+I20+I21+I22</f>
        <v>131418</v>
      </c>
      <c r="J18" s="76">
        <f t="shared" si="5"/>
        <v>386934829.995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37561</v>
      </c>
      <c r="D19" s="89">
        <v>77853251</v>
      </c>
      <c r="E19" s="78">
        <v>12522</v>
      </c>
      <c r="F19" s="78">
        <v>37378831.512000002</v>
      </c>
      <c r="G19" s="63">
        <f t="shared" si="2"/>
        <v>33.337770559889243</v>
      </c>
      <c r="H19" s="63">
        <f t="shared" si="3"/>
        <v>48.011908342787123</v>
      </c>
      <c r="I19" s="78">
        <v>63694</v>
      </c>
      <c r="J19" s="78">
        <v>135003800.97999999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38110</v>
      </c>
      <c r="D20" s="89">
        <v>144633303</v>
      </c>
      <c r="E20" s="78">
        <v>35370</v>
      </c>
      <c r="F20" s="78">
        <v>93479993.033999994</v>
      </c>
      <c r="G20" s="63">
        <f t="shared" si="2"/>
        <v>92.810286014169506</v>
      </c>
      <c r="H20" s="63">
        <f t="shared" si="3"/>
        <v>64.632412518436368</v>
      </c>
      <c r="I20" s="78">
        <v>50538</v>
      </c>
      <c r="J20" s="78">
        <v>150144340.19800001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16171</v>
      </c>
      <c r="D21" s="89">
        <v>62542551</v>
      </c>
      <c r="E21" s="78">
        <v>27913</v>
      </c>
      <c r="F21" s="78">
        <v>119434904.367</v>
      </c>
      <c r="G21" s="63">
        <f t="shared" si="2"/>
        <v>172.61146496815286</v>
      </c>
      <c r="H21" s="63">
        <f t="shared" si="3"/>
        <v>190.96583439169279</v>
      </c>
      <c r="I21" s="78">
        <v>17186</v>
      </c>
      <c r="J21" s="78">
        <v>101786688.817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23522</v>
      </c>
      <c r="D22" s="89">
        <v>32857614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3764</v>
      </c>
      <c r="D24" s="88">
        <v>544200</v>
      </c>
      <c r="E24" s="76"/>
      <c r="F24" s="76"/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8277</v>
      </c>
      <c r="D25" s="88">
        <v>1353572</v>
      </c>
      <c r="E25" s="76">
        <v>776</v>
      </c>
      <c r="F25" s="76">
        <v>143927.986</v>
      </c>
      <c r="G25" s="63">
        <f t="shared" si="2"/>
        <v>9.3753775522532319</v>
      </c>
      <c r="H25" s="63">
        <f t="shared" si="3"/>
        <v>10.633197642977249</v>
      </c>
      <c r="I25" s="76">
        <v>3129</v>
      </c>
      <c r="J25" s="76">
        <v>697377.17099999997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19223</v>
      </c>
      <c r="D26" s="88">
        <v>28632014</v>
      </c>
      <c r="E26" s="76">
        <v>19228</v>
      </c>
      <c r="F26" s="76">
        <v>5855984.4270000001</v>
      </c>
      <c r="G26" s="63">
        <f t="shared" si="2"/>
        <v>100.02601050824534</v>
      </c>
      <c r="H26" s="63">
        <f t="shared" si="3"/>
        <v>20.452576011593177</v>
      </c>
      <c r="I26" s="76">
        <v>95408</v>
      </c>
      <c r="J26" s="76">
        <v>84688199.422000006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3809</v>
      </c>
      <c r="D27" s="88">
        <v>594747</v>
      </c>
      <c r="E27" s="76"/>
      <c r="F27" s="76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5522</v>
      </c>
      <c r="D28" s="88">
        <v>1220200</v>
      </c>
      <c r="E28" s="76"/>
      <c r="F28" s="76"/>
      <c r="G28" s="63">
        <f t="shared" si="2"/>
        <v>0</v>
      </c>
      <c r="H28" s="63">
        <f t="shared" si="3"/>
        <v>0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22456</v>
      </c>
      <c r="D29" s="88">
        <v>6654852</v>
      </c>
      <c r="E29" s="76">
        <v>161603</v>
      </c>
      <c r="F29" s="76">
        <v>4598074.4390000002</v>
      </c>
      <c r="G29" s="63">
        <f t="shared" si="2"/>
        <v>719.64285714285711</v>
      </c>
      <c r="H29" s="63">
        <f t="shared" si="3"/>
        <v>69.093564199474315</v>
      </c>
      <c r="I29" s="76">
        <v>345305</v>
      </c>
      <c r="J29" s="76">
        <v>6374862.074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502171</v>
      </c>
      <c r="D31" s="89">
        <f t="shared" ref="D31:F31" si="6">D12+D18+D24+D25+D26+D27+D28+D29</f>
        <v>491356264.72947478</v>
      </c>
      <c r="E31" s="78">
        <f t="shared" si="6"/>
        <v>394419</v>
      </c>
      <c r="F31" s="78">
        <f t="shared" si="6"/>
        <v>357712768.83899999</v>
      </c>
      <c r="G31" s="63">
        <f t="shared" si="2"/>
        <v>78.542767304364446</v>
      </c>
      <c r="H31" s="63">
        <f t="shared" si="3"/>
        <v>72.80110065065422</v>
      </c>
      <c r="I31" s="78">
        <f t="shared" ref="I31:J31" si="7">I12+I18+I24+I25+I26+I27+I28+I29</f>
        <v>961712</v>
      </c>
      <c r="J31" s="78">
        <f t="shared" si="7"/>
        <v>680158297.04700005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76996</v>
      </c>
      <c r="D32" s="89">
        <v>63656098</v>
      </c>
      <c r="E32" s="78">
        <v>263587</v>
      </c>
      <c r="F32" s="78">
        <v>26731933.024999999</v>
      </c>
      <c r="G32" s="63">
        <f t="shared" si="2"/>
        <v>342.33856304223599</v>
      </c>
      <c r="H32" s="63">
        <f t="shared" si="3"/>
        <v>41.994300412507215</v>
      </c>
      <c r="I32" s="78">
        <v>611855</v>
      </c>
      <c r="J32" s="78">
        <v>83723361.053000003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18</v>
      </c>
      <c r="D36" s="78">
        <v>13694</v>
      </c>
      <c r="E36" s="78">
        <v>72</v>
      </c>
      <c r="F36" s="78">
        <v>13877.166999999999</v>
      </c>
      <c r="G36" s="63">
        <f t="shared" si="8"/>
        <v>400</v>
      </c>
      <c r="H36" s="63">
        <f t="shared" si="9"/>
        <v>101.33757119906528</v>
      </c>
      <c r="I36" s="78">
        <v>24</v>
      </c>
      <c r="J36" s="78">
        <v>26510.328000000001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39358</v>
      </c>
      <c r="D37" s="78">
        <v>122161852</v>
      </c>
      <c r="E37" s="78"/>
      <c r="F37" s="78"/>
      <c r="G37" s="63">
        <f t="shared" si="8"/>
        <v>0</v>
      </c>
      <c r="H37" s="63">
        <f t="shared" si="9"/>
        <v>0</v>
      </c>
      <c r="I37" s="78">
        <v>62943</v>
      </c>
      <c r="J37" s="78">
        <v>127174491.418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122666</v>
      </c>
      <c r="D38" s="78">
        <v>50209602</v>
      </c>
      <c r="E38" s="78">
        <v>184910</v>
      </c>
      <c r="F38" s="78">
        <v>118788868.76100001</v>
      </c>
      <c r="G38" s="63">
        <f t="shared" si="8"/>
        <v>150.74266707971239</v>
      </c>
      <c r="H38" s="63">
        <f t="shared" si="9"/>
        <v>236.58595971543454</v>
      </c>
      <c r="I38" s="78">
        <v>469874</v>
      </c>
      <c r="J38" s="78">
        <v>197259313.072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1755938</v>
      </c>
      <c r="D39" s="78">
        <v>2252376556</v>
      </c>
      <c r="E39" s="78">
        <v>668939</v>
      </c>
      <c r="F39" s="78">
        <v>2633085012.7059999</v>
      </c>
      <c r="G39" s="63">
        <f t="shared" si="8"/>
        <v>38.095821150860679</v>
      </c>
      <c r="H39" s="63">
        <f t="shared" si="9"/>
        <v>116.9025226129196</v>
      </c>
      <c r="I39" s="78">
        <v>4581375</v>
      </c>
      <c r="J39" s="78">
        <v>1916354291.0150001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1917980</v>
      </c>
      <c r="D40" s="64">
        <f t="shared" ref="D40:F40" si="10">D35+D36+D37+D38+D39</f>
        <v>2424761704</v>
      </c>
      <c r="E40" s="64">
        <f t="shared" si="10"/>
        <v>853921</v>
      </c>
      <c r="F40" s="64">
        <f t="shared" si="10"/>
        <v>2751887758.6339998</v>
      </c>
      <c r="G40" s="63">
        <f t="shared" si="8"/>
        <v>44.5218928247427</v>
      </c>
      <c r="H40" s="63">
        <f t="shared" si="9"/>
        <v>113.49105992949151</v>
      </c>
      <c r="I40" s="64">
        <f t="shared" ref="I40:J40" si="11">I35+I36+I37+I38+I39</f>
        <v>5114216</v>
      </c>
      <c r="J40" s="64">
        <f t="shared" si="11"/>
        <v>2240814605.8330002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2420151</v>
      </c>
      <c r="D41" s="61">
        <f t="shared" ref="D41:F41" si="12">D31+D40</f>
        <v>2916117968.729475</v>
      </c>
      <c r="E41" s="61">
        <f t="shared" si="12"/>
        <v>1248340</v>
      </c>
      <c r="F41" s="61">
        <f t="shared" si="12"/>
        <v>3109600527.4729996</v>
      </c>
      <c r="G41" s="63">
        <f t="shared" si="8"/>
        <v>51.581079031845533</v>
      </c>
      <c r="H41" s="63">
        <f t="shared" si="9"/>
        <v>106.63493592571713</v>
      </c>
      <c r="I41" s="61">
        <f t="shared" ref="I41:J41" si="13">I31+I40</f>
        <v>6075928</v>
      </c>
      <c r="J41" s="61">
        <f t="shared" si="13"/>
        <v>2920972902.8800001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7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333320</v>
      </c>
      <c r="D12" s="76">
        <f t="shared" ref="D12:F12" si="0">D13+D14+D15</f>
        <v>42486900</v>
      </c>
      <c r="E12" s="76">
        <f t="shared" si="0"/>
        <v>134736</v>
      </c>
      <c r="F12" s="76">
        <f t="shared" si="0"/>
        <v>25195823.501459997</v>
      </c>
      <c r="G12" s="63">
        <f>E12/C12*100</f>
        <v>40.42241689667587</v>
      </c>
      <c r="H12" s="63">
        <f>F12/D12*100</f>
        <v>59.302569736695297</v>
      </c>
      <c r="I12" s="76">
        <f t="shared" ref="I12:J12" si="1">I13+I14+I15</f>
        <v>307153</v>
      </c>
      <c r="J12" s="76">
        <f t="shared" si="1"/>
        <v>65374687.591919996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298103</v>
      </c>
      <c r="D13" s="78">
        <v>33455500</v>
      </c>
      <c r="E13" s="78">
        <v>134417</v>
      </c>
      <c r="F13" s="78">
        <v>19260484.946539998</v>
      </c>
      <c r="G13" s="63">
        <f>E13/C13*100</f>
        <v>45.090790766949681</v>
      </c>
      <c r="H13" s="63">
        <f>F13/D13*100</f>
        <v>57.570459106992864</v>
      </c>
      <c r="I13" s="78">
        <v>306939</v>
      </c>
      <c r="J13" s="78">
        <v>59052811.447639994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26852</v>
      </c>
      <c r="D14" s="78">
        <v>3880300</v>
      </c>
      <c r="E14" s="78">
        <v>29</v>
      </c>
      <c r="F14" s="78">
        <v>12580.502</v>
      </c>
      <c r="G14" s="63">
        <f t="shared" ref="G14:G33" si="2">E14/C14*100</f>
        <v>0.10799940414121853</v>
      </c>
      <c r="H14" s="63">
        <f t="shared" ref="H14:H33" si="3">F14/D14*100</f>
        <v>0.32421467412313482</v>
      </c>
      <c r="I14" s="78">
        <v>4</v>
      </c>
      <c r="J14" s="78">
        <v>9486.5635000000002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8365</v>
      </c>
      <c r="D15" s="78">
        <v>5151100</v>
      </c>
      <c r="E15" s="78">
        <v>290</v>
      </c>
      <c r="F15" s="78">
        <v>5922758.0529199997</v>
      </c>
      <c r="G15" s="63">
        <f t="shared" si="2"/>
        <v>3.4668260609683208</v>
      </c>
      <c r="H15" s="63">
        <f t="shared" si="3"/>
        <v>114.98045180485721</v>
      </c>
      <c r="I15" s="78">
        <v>210</v>
      </c>
      <c r="J15" s="78">
        <v>6312389.5807799995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/>
      <c r="F17" s="78"/>
      <c r="G17" s="63" t="e">
        <f t="shared" si="2"/>
        <v>#DIV/0!</v>
      </c>
      <c r="H17" s="63" t="e">
        <f t="shared" si="3"/>
        <v>#DIV/0!</v>
      </c>
      <c r="I17" s="78">
        <v>105441</v>
      </c>
      <c r="J17" s="78">
        <v>15812200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136594</v>
      </c>
      <c r="D18" s="76">
        <f t="shared" ref="D18:F18" si="4">D19+D20+D21+D22</f>
        <v>183879181</v>
      </c>
      <c r="E18" s="76">
        <f t="shared" si="4"/>
        <v>23544</v>
      </c>
      <c r="F18" s="76">
        <f t="shared" si="4"/>
        <v>202566326.79951999</v>
      </c>
      <c r="G18" s="63">
        <f t="shared" si="2"/>
        <v>17.236481836683897</v>
      </c>
      <c r="H18" s="63">
        <f t="shared" si="3"/>
        <v>110.16273060272113</v>
      </c>
      <c r="I18" s="76">
        <f t="shared" ref="I18:J18" si="5">I19+I20+I21+I22</f>
        <v>100653</v>
      </c>
      <c r="J18" s="76">
        <f t="shared" si="5"/>
        <v>250146659.16421998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46243</v>
      </c>
      <c r="D19" s="78">
        <v>56518100</v>
      </c>
      <c r="E19" s="78">
        <v>13785</v>
      </c>
      <c r="F19" s="78">
        <v>68218048.751309991</v>
      </c>
      <c r="G19" s="63">
        <f t="shared" si="2"/>
        <v>29.809917176653766</v>
      </c>
      <c r="H19" s="63">
        <f t="shared" si="3"/>
        <v>120.7012421707559</v>
      </c>
      <c r="I19" s="78">
        <v>59934</v>
      </c>
      <c r="J19" s="78">
        <v>103990436.06461999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42889</v>
      </c>
      <c r="D20" s="78">
        <v>75057000</v>
      </c>
      <c r="E20" s="78">
        <v>7558</v>
      </c>
      <c r="F20" s="78">
        <v>92544327.309929997</v>
      </c>
      <c r="G20" s="63">
        <f t="shared" si="2"/>
        <v>17.622234139289795</v>
      </c>
      <c r="H20" s="63">
        <f t="shared" si="3"/>
        <v>123.29872937891201</v>
      </c>
      <c r="I20" s="78">
        <v>31511</v>
      </c>
      <c r="J20" s="78">
        <v>106107253.11027001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20317</v>
      </c>
      <c r="D21" s="78">
        <v>22393900</v>
      </c>
      <c r="E21" s="78">
        <v>2201</v>
      </c>
      <c r="F21" s="78">
        <v>41803950.738279998</v>
      </c>
      <c r="G21" s="63">
        <f t="shared" si="2"/>
        <v>10.833292316779051</v>
      </c>
      <c r="H21" s="63">
        <f t="shared" si="3"/>
        <v>186.67561585199539</v>
      </c>
      <c r="I21" s="78">
        <v>9208</v>
      </c>
      <c r="J21" s="78">
        <v>40048969.989330001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27145</v>
      </c>
      <c r="D22" s="78">
        <v>29910181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6983</v>
      </c>
      <c r="D24" s="76">
        <v>930500</v>
      </c>
      <c r="E24" s="76">
        <v>25</v>
      </c>
      <c r="F24" s="76">
        <v>964818.23062000005</v>
      </c>
      <c r="G24" s="63">
        <f t="shared" si="2"/>
        <v>0.35801231562365748</v>
      </c>
      <c r="H24" s="63">
        <f t="shared" si="3"/>
        <v>103.6881494486835</v>
      </c>
      <c r="I24" s="76">
        <v>12</v>
      </c>
      <c r="J24" s="76">
        <v>244863.17653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13045</v>
      </c>
      <c r="D25" s="76">
        <v>2057200</v>
      </c>
      <c r="E25" s="76">
        <v>542</v>
      </c>
      <c r="F25" s="76">
        <v>608079.978</v>
      </c>
      <c r="G25" s="63">
        <f t="shared" si="2"/>
        <v>4.1548486009965506</v>
      </c>
      <c r="H25" s="63">
        <f t="shared" si="3"/>
        <v>29.558622302158273</v>
      </c>
      <c r="I25" s="76">
        <v>1392</v>
      </c>
      <c r="J25" s="76">
        <v>991800.60532000009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52131</v>
      </c>
      <c r="D26" s="76">
        <v>44744100</v>
      </c>
      <c r="E26" s="76">
        <v>7574</v>
      </c>
      <c r="F26" s="76">
        <v>14956825.348379999</v>
      </c>
      <c r="G26" s="63">
        <f t="shared" si="2"/>
        <v>14.528783257562678</v>
      </c>
      <c r="H26" s="63">
        <f t="shared" si="3"/>
        <v>33.427480602761037</v>
      </c>
      <c r="I26" s="76">
        <v>93394</v>
      </c>
      <c r="J26" s="76">
        <v>114359040.51026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6273</v>
      </c>
      <c r="D27" s="76">
        <v>1281500</v>
      </c>
      <c r="E27" s="76">
        <v>1</v>
      </c>
      <c r="F27" s="76">
        <v>90</v>
      </c>
      <c r="G27" s="63">
        <f t="shared" si="2"/>
        <v>1.5941335883947073E-2</v>
      </c>
      <c r="H27" s="63">
        <f t="shared" si="3"/>
        <v>7.0230198985563796E-3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5116</v>
      </c>
      <c r="D28" s="76">
        <v>1571900</v>
      </c>
      <c r="E28" s="76">
        <v>6</v>
      </c>
      <c r="F28" s="76">
        <v>29500</v>
      </c>
      <c r="G28" s="63">
        <f t="shared" si="2"/>
        <v>0.11727912431587179</v>
      </c>
      <c r="H28" s="63">
        <f t="shared" si="3"/>
        <v>1.8767097143584197</v>
      </c>
      <c r="I28" s="76">
        <v>6</v>
      </c>
      <c r="J28" s="76">
        <v>29325.128000000001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18948</v>
      </c>
      <c r="D29" s="76">
        <v>3634800</v>
      </c>
      <c r="E29" s="76">
        <v>2383</v>
      </c>
      <c r="F29" s="76">
        <v>586159.03169000009</v>
      </c>
      <c r="G29" s="63">
        <f t="shared" si="2"/>
        <v>12.57652522693688</v>
      </c>
      <c r="H29" s="63">
        <f t="shared" si="3"/>
        <v>16.126307683779029</v>
      </c>
      <c r="I29" s="76">
        <v>6039</v>
      </c>
      <c r="J29" s="76">
        <v>849775.45284000004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572410</v>
      </c>
      <c r="D31" s="78">
        <f t="shared" ref="D31:F31" si="6">D12+D18+D24+D25+D26+D27+D28+D29</f>
        <v>280586081</v>
      </c>
      <c r="E31" s="78">
        <f t="shared" si="6"/>
        <v>168811</v>
      </c>
      <c r="F31" s="78">
        <f t="shared" si="6"/>
        <v>244907622.88966995</v>
      </c>
      <c r="G31" s="63">
        <f t="shared" si="2"/>
        <v>29.491273737356089</v>
      </c>
      <c r="H31" s="63">
        <f t="shared" si="3"/>
        <v>87.284309334528231</v>
      </c>
      <c r="I31" s="78">
        <f t="shared" ref="I31:J31" si="7">I12+I18+I24+I25+I26+I27+I28+I29</f>
        <v>508649</v>
      </c>
      <c r="J31" s="78">
        <f t="shared" si="7"/>
        <v>431996151.62908995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81202</v>
      </c>
      <c r="D32" s="78">
        <v>34415000</v>
      </c>
      <c r="E32" s="78">
        <v>168122</v>
      </c>
      <c r="F32" s="78">
        <v>30583693.078580003</v>
      </c>
      <c r="G32" s="63">
        <f t="shared" si="2"/>
        <v>207.04169848033297</v>
      </c>
      <c r="H32" s="63">
        <f t="shared" si="3"/>
        <v>88.867334239662938</v>
      </c>
      <c r="I32" s="78">
        <v>273449</v>
      </c>
      <c r="J32" s="78">
        <v>69203266.780389994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0</v>
      </c>
      <c r="F35" s="78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78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4015</v>
      </c>
      <c r="D36" s="78">
        <v>6759900</v>
      </c>
      <c r="E36" s="78">
        <v>562</v>
      </c>
      <c r="F36" s="78">
        <v>1277384.497</v>
      </c>
      <c r="G36" s="63">
        <f t="shared" si="8"/>
        <v>13.997509339975093</v>
      </c>
      <c r="H36" s="63">
        <f t="shared" si="9"/>
        <v>18.896499903844731</v>
      </c>
      <c r="I36" s="78">
        <v>858</v>
      </c>
      <c r="J36" s="78">
        <v>1815103.9994400002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80912</v>
      </c>
      <c r="D37" s="78">
        <v>274423800</v>
      </c>
      <c r="E37" s="78">
        <v>29808</v>
      </c>
      <c r="F37" s="78">
        <v>144033920.45062</v>
      </c>
      <c r="G37" s="63">
        <f t="shared" si="8"/>
        <v>36.840023729483882</v>
      </c>
      <c r="H37" s="63">
        <f t="shared" si="9"/>
        <v>52.485943438805236</v>
      </c>
      <c r="I37" s="78">
        <v>124855</v>
      </c>
      <c r="J37" s="78">
        <v>495260445.56413001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6983</v>
      </c>
      <c r="D38" s="78">
        <v>4092200</v>
      </c>
      <c r="E38" s="78">
        <v>67250</v>
      </c>
      <c r="F38" s="78">
        <v>38669740.202859998</v>
      </c>
      <c r="G38" s="63">
        <f t="shared" si="8"/>
        <v>963.05312902763853</v>
      </c>
      <c r="H38" s="63">
        <f t="shared" si="9"/>
        <v>944.96212802062462</v>
      </c>
      <c r="I38" s="78">
        <v>209035</v>
      </c>
      <c r="J38" s="78">
        <v>71483633.956560001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636738</v>
      </c>
      <c r="D39" s="78">
        <v>673575600</v>
      </c>
      <c r="E39" s="78">
        <v>1638858</v>
      </c>
      <c r="F39" s="78">
        <v>1122370224.99966</v>
      </c>
      <c r="G39" s="63">
        <f t="shared" si="8"/>
        <v>257.38341358612178</v>
      </c>
      <c r="H39" s="63">
        <f t="shared" si="9"/>
        <v>166.62869394313867</v>
      </c>
      <c r="I39" s="78">
        <v>1513477</v>
      </c>
      <c r="J39" s="78">
        <v>870170059.79060996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728648</v>
      </c>
      <c r="D40" s="64">
        <f t="shared" ref="D40:F40" si="10">D35+D36+D37+D38+D39</f>
        <v>958851500</v>
      </c>
      <c r="E40" s="64">
        <f t="shared" si="10"/>
        <v>1736478</v>
      </c>
      <c r="F40" s="64">
        <f t="shared" si="10"/>
        <v>1306351270.15014</v>
      </c>
      <c r="G40" s="63">
        <f t="shared" si="8"/>
        <v>238.31507120036011</v>
      </c>
      <c r="H40" s="63">
        <f t="shared" si="9"/>
        <v>136.24125009452871</v>
      </c>
      <c r="I40" s="64">
        <f t="shared" ref="I40:J40" si="11">I35+I36+I37+I38+I39</f>
        <v>1848225</v>
      </c>
      <c r="J40" s="64">
        <f t="shared" si="11"/>
        <v>1438729243.31074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1301058</v>
      </c>
      <c r="D41" s="61">
        <f t="shared" ref="D41:F41" si="12">D31+D40</f>
        <v>1239437581</v>
      </c>
      <c r="E41" s="61">
        <f t="shared" si="12"/>
        <v>1905289</v>
      </c>
      <c r="F41" s="61">
        <f t="shared" si="12"/>
        <v>1551258893.0398099</v>
      </c>
      <c r="G41" s="63">
        <f t="shared" si="8"/>
        <v>146.44151144683789</v>
      </c>
      <c r="H41" s="63">
        <f t="shared" si="9"/>
        <v>125.15829089095611</v>
      </c>
      <c r="I41" s="61">
        <f t="shared" ref="I41:J41" si="13">I31+I40</f>
        <v>2356874</v>
      </c>
      <c r="J41" s="61">
        <f t="shared" si="13"/>
        <v>1870725394.9398298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34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239186</v>
      </c>
      <c r="D12" s="88">
        <f t="shared" ref="D12:F12" si="0">D13+D14+D15</f>
        <v>28041141.065829471</v>
      </c>
      <c r="E12" s="88">
        <f t="shared" si="0"/>
        <v>60345</v>
      </c>
      <c r="F12" s="88">
        <f t="shared" si="0"/>
        <v>13766366.538380001</v>
      </c>
      <c r="G12" s="63">
        <f>E12/C12*100</f>
        <v>25.229319441773345</v>
      </c>
      <c r="H12" s="63">
        <f>F12/D12*100</f>
        <v>49.093460590858399</v>
      </c>
      <c r="I12" s="88">
        <f t="shared" ref="I12:J12" si="1">I13+I14+I15</f>
        <v>132419</v>
      </c>
      <c r="J12" s="88">
        <f t="shared" si="1"/>
        <v>28365020.604079999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209269</v>
      </c>
      <c r="D13" s="89">
        <v>22026830.096393701</v>
      </c>
      <c r="E13" s="89">
        <v>58393</v>
      </c>
      <c r="F13" s="89">
        <v>10146172.19902</v>
      </c>
      <c r="G13" s="63">
        <f>E13/C13*100</f>
        <v>27.903320606492123</v>
      </c>
      <c r="H13" s="63">
        <f>F13/D13*100</f>
        <v>46.062788674622603</v>
      </c>
      <c r="I13" s="89">
        <v>129277</v>
      </c>
      <c r="J13" s="89">
        <v>22193461.740649998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24225</v>
      </c>
      <c r="D14" s="89">
        <v>4271835.0096322699</v>
      </c>
      <c r="E14" s="89">
        <v>280</v>
      </c>
      <c r="F14" s="89">
        <v>702621.66870000004</v>
      </c>
      <c r="G14" s="63">
        <f t="shared" ref="G14:G33" si="2">E14/C14*100</f>
        <v>1.1558307533539731</v>
      </c>
      <c r="H14" s="63">
        <f t="shared" ref="H14:H33" si="3">F14/D14*100</f>
        <v>16.447771674601345</v>
      </c>
      <c r="I14" s="89">
        <v>370</v>
      </c>
      <c r="J14" s="89">
        <v>1632497.40255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5692</v>
      </c>
      <c r="D15" s="89">
        <v>1742475.9598035</v>
      </c>
      <c r="E15" s="89">
        <v>1672</v>
      </c>
      <c r="F15" s="89">
        <v>2917572.6706599998</v>
      </c>
      <c r="G15" s="63">
        <f t="shared" si="2"/>
        <v>29.374560787069569</v>
      </c>
      <c r="H15" s="63">
        <f t="shared" si="3"/>
        <v>167.4383313149994</v>
      </c>
      <c r="I15" s="89">
        <v>2772</v>
      </c>
      <c r="J15" s="89">
        <v>4539061.4608800001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>
        <v>11</v>
      </c>
      <c r="F16" s="89">
        <v>8283.59274</v>
      </c>
      <c r="G16" s="63" t="e">
        <f t="shared" si="2"/>
        <v>#DIV/0!</v>
      </c>
      <c r="H16" s="63" t="e">
        <f t="shared" si="3"/>
        <v>#DIV/0!</v>
      </c>
      <c r="I16" s="89">
        <v>30</v>
      </c>
      <c r="J16" s="89">
        <v>42993.0239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43472</v>
      </c>
      <c r="F17" s="89">
        <v>6434137.8192800004</v>
      </c>
      <c r="G17" s="63" t="e">
        <f t="shared" si="2"/>
        <v>#DIV/0!</v>
      </c>
      <c r="H17" s="63" t="e">
        <f t="shared" si="3"/>
        <v>#DIV/0!</v>
      </c>
      <c r="I17" s="89">
        <v>110599</v>
      </c>
      <c r="J17" s="89">
        <v>16560324.883269999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63722</v>
      </c>
      <c r="D18" s="88">
        <f t="shared" ref="D18:F18" si="4">D19+D20+D21+D22</f>
        <v>54341662</v>
      </c>
      <c r="E18" s="88">
        <f t="shared" si="4"/>
        <v>40538</v>
      </c>
      <c r="F18" s="88">
        <f t="shared" si="4"/>
        <v>32860272.318700001</v>
      </c>
      <c r="G18" s="63">
        <f t="shared" si="2"/>
        <v>63.616961175104358</v>
      </c>
      <c r="H18" s="63">
        <f t="shared" si="3"/>
        <v>60.469759498154474</v>
      </c>
      <c r="I18" s="88">
        <f t="shared" ref="I18:J18" si="5">I19+I20+I21+I22</f>
        <v>77488</v>
      </c>
      <c r="J18" s="88">
        <f t="shared" si="5"/>
        <v>67961721.76591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27506</v>
      </c>
      <c r="D19" s="89">
        <v>19356306</v>
      </c>
      <c r="E19" s="89">
        <v>37351</v>
      </c>
      <c r="F19" s="89">
        <v>20421314.284169998</v>
      </c>
      <c r="G19" s="63">
        <f t="shared" si="2"/>
        <v>135.79219079473569</v>
      </c>
      <c r="H19" s="63">
        <f t="shared" si="3"/>
        <v>105.50212568539679</v>
      </c>
      <c r="I19" s="89">
        <v>69982</v>
      </c>
      <c r="J19" s="89">
        <v>41672528.788669996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20389</v>
      </c>
      <c r="D20" s="89">
        <v>24885388</v>
      </c>
      <c r="E20" s="89">
        <v>2951</v>
      </c>
      <c r="F20" s="89">
        <v>7402655.7792199999</v>
      </c>
      <c r="G20" s="63">
        <f t="shared" si="2"/>
        <v>14.473490607680612</v>
      </c>
      <c r="H20" s="63">
        <f t="shared" si="3"/>
        <v>29.746997632586641</v>
      </c>
      <c r="I20" s="89">
        <v>6989</v>
      </c>
      <c r="J20" s="89">
        <v>18627557.754889999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4921</v>
      </c>
      <c r="D21" s="89">
        <v>4235349</v>
      </c>
      <c r="E21" s="89">
        <v>180</v>
      </c>
      <c r="F21" s="89">
        <v>4640603.1636300003</v>
      </c>
      <c r="G21" s="63">
        <f t="shared" si="2"/>
        <v>3.6577931314773418</v>
      </c>
      <c r="H21" s="63">
        <f t="shared" si="3"/>
        <v>109.56837709548847</v>
      </c>
      <c r="I21" s="89">
        <v>428</v>
      </c>
      <c r="J21" s="89">
        <v>7347825.0543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10906</v>
      </c>
      <c r="D22" s="89">
        <v>5864619</v>
      </c>
      <c r="E22" s="89">
        <v>56</v>
      </c>
      <c r="F22" s="89">
        <v>395699.09168000147</v>
      </c>
      <c r="G22" s="63">
        <f t="shared" si="2"/>
        <v>0.51347881899871628</v>
      </c>
      <c r="H22" s="63">
        <f t="shared" si="3"/>
        <v>6.7472258927647548</v>
      </c>
      <c r="I22" s="89">
        <v>89</v>
      </c>
      <c r="J22" s="89">
        <v>313810.1680500051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>
        <v>18</v>
      </c>
      <c r="F23" s="89">
        <v>81638.875</v>
      </c>
      <c r="G23" s="63" t="e">
        <f t="shared" si="2"/>
        <v>#DIV/0!</v>
      </c>
      <c r="H23" s="63" t="e">
        <f t="shared" si="3"/>
        <v>#DIV/0!</v>
      </c>
      <c r="I23" s="89"/>
      <c r="J23" s="89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3551</v>
      </c>
      <c r="D24" s="88">
        <v>548794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8715</v>
      </c>
      <c r="D25" s="88">
        <v>1978350</v>
      </c>
      <c r="E25" s="88">
        <v>1218</v>
      </c>
      <c r="F25" s="88">
        <v>319738.48583999998</v>
      </c>
      <c r="G25" s="63">
        <f t="shared" si="2"/>
        <v>13.975903614457833</v>
      </c>
      <c r="H25" s="63">
        <f t="shared" si="3"/>
        <v>16.161876606262794</v>
      </c>
      <c r="I25" s="88">
        <v>5096</v>
      </c>
      <c r="J25" s="88">
        <v>1817452.52465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25190</v>
      </c>
      <c r="D26" s="88">
        <v>25358324</v>
      </c>
      <c r="E26" s="88">
        <v>7740</v>
      </c>
      <c r="F26" s="88">
        <v>7816079.11436</v>
      </c>
      <c r="G26" s="63">
        <f t="shared" si="2"/>
        <v>30.726478761413262</v>
      </c>
      <c r="H26" s="63">
        <f t="shared" si="3"/>
        <v>30.82253824960987</v>
      </c>
      <c r="I26" s="88">
        <v>79162</v>
      </c>
      <c r="J26" s="88">
        <v>83895516.106380001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5746</v>
      </c>
      <c r="D27" s="88">
        <v>970795</v>
      </c>
      <c r="E27" s="88">
        <v>58</v>
      </c>
      <c r="F27" s="88">
        <v>170717.31269999998</v>
      </c>
      <c r="G27" s="63">
        <f t="shared" si="2"/>
        <v>1.0093978419770275</v>
      </c>
      <c r="H27" s="63">
        <f t="shared" si="3"/>
        <v>17.585310256027277</v>
      </c>
      <c r="I27" s="88">
        <v>70</v>
      </c>
      <c r="J27" s="88">
        <v>101106.96127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4796</v>
      </c>
      <c r="D28" s="88">
        <v>1259526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2</v>
      </c>
      <c r="J28" s="88">
        <v>100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12847</v>
      </c>
      <c r="D29" s="88">
        <v>2325920</v>
      </c>
      <c r="E29" s="88">
        <v>0</v>
      </c>
      <c r="F29" s="88">
        <v>0</v>
      </c>
      <c r="G29" s="63">
        <f t="shared" si="2"/>
        <v>0</v>
      </c>
      <c r="H29" s="63">
        <f t="shared" si="3"/>
        <v>0</v>
      </c>
      <c r="I29" s="88">
        <v>27</v>
      </c>
      <c r="J29" s="88">
        <v>906.23487999999998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363753</v>
      </c>
      <c r="D31" s="89">
        <f t="shared" ref="D31:F31" si="6">D12+D18+D24+D25+D26+D27+D28+D29</f>
        <v>114824512.06582947</v>
      </c>
      <c r="E31" s="89">
        <f t="shared" si="6"/>
        <v>109899</v>
      </c>
      <c r="F31" s="89">
        <f t="shared" si="6"/>
        <v>54933173.769979998</v>
      </c>
      <c r="G31" s="63">
        <f t="shared" si="2"/>
        <v>30.212534329613778</v>
      </c>
      <c r="H31" s="63">
        <f t="shared" si="3"/>
        <v>47.840981669912544</v>
      </c>
      <c r="I31" s="89">
        <f t="shared" ref="I31:J31" si="7">I12+I18+I24+I25+I26+I27+I28+I29</f>
        <v>294264</v>
      </c>
      <c r="J31" s="89">
        <f t="shared" si="7"/>
        <v>182141824.19717002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50966</v>
      </c>
      <c r="D32" s="89">
        <v>12669990</v>
      </c>
      <c r="E32" s="89">
        <v>60915</v>
      </c>
      <c r="F32" s="89">
        <v>10320755.547350001</v>
      </c>
      <c r="G32" s="63">
        <f t="shared" si="2"/>
        <v>119.52085704194953</v>
      </c>
      <c r="H32" s="63">
        <f t="shared" si="3"/>
        <v>81.458276978513794</v>
      </c>
      <c r="I32" s="89">
        <v>138387</v>
      </c>
      <c r="J32" s="89">
        <v>26795300.893290002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>
        <v>2096</v>
      </c>
      <c r="F33" s="64">
        <v>116219.33104</v>
      </c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2016</v>
      </c>
      <c r="D35" s="78">
        <v>302519</v>
      </c>
      <c r="E35" s="78">
        <v>27</v>
      </c>
      <c r="F35" s="89">
        <v>1343000</v>
      </c>
      <c r="G35" s="63">
        <f t="shared" ref="G35:G41" si="8">E35/C35*100</f>
        <v>1.3392857142857142</v>
      </c>
      <c r="H35" s="63">
        <f t="shared" ref="H35:H41" si="9">F35/D35*100</f>
        <v>443.93905837319306</v>
      </c>
      <c r="I35" s="78">
        <v>14</v>
      </c>
      <c r="J35" s="89">
        <v>534767.701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1438</v>
      </c>
      <c r="D36" s="78">
        <v>588341</v>
      </c>
      <c r="E36" s="78">
        <v>299</v>
      </c>
      <c r="F36" s="89">
        <v>260629.82441999999</v>
      </c>
      <c r="G36" s="63">
        <f t="shared" si="8"/>
        <v>20.792767732962446</v>
      </c>
      <c r="H36" s="63">
        <f t="shared" si="9"/>
        <v>44.299109601404624</v>
      </c>
      <c r="I36" s="78">
        <v>283</v>
      </c>
      <c r="J36" s="89">
        <v>956072.83333000005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16064</v>
      </c>
      <c r="D37" s="78">
        <v>40598329</v>
      </c>
      <c r="E37" s="78">
        <v>6227</v>
      </c>
      <c r="F37" s="89">
        <v>18464589.02716</v>
      </c>
      <c r="G37" s="63">
        <f t="shared" si="8"/>
        <v>38.763695219123505</v>
      </c>
      <c r="H37" s="63">
        <f t="shared" si="9"/>
        <v>45.481155214935079</v>
      </c>
      <c r="I37" s="78">
        <v>23908</v>
      </c>
      <c r="J37" s="89">
        <v>93591726.652730003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8929</v>
      </c>
      <c r="D38" s="78">
        <v>2683012</v>
      </c>
      <c r="E38" s="78">
        <v>10891</v>
      </c>
      <c r="F38" s="89">
        <v>4203224.4984200001</v>
      </c>
      <c r="G38" s="63">
        <f t="shared" si="8"/>
        <v>121.97334527942658</v>
      </c>
      <c r="H38" s="63">
        <f t="shared" si="9"/>
        <v>156.66066713156707</v>
      </c>
      <c r="I38" s="78">
        <v>59033</v>
      </c>
      <c r="J38" s="89">
        <v>16054527.9586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40601</v>
      </c>
      <c r="D39" s="78">
        <v>333294085</v>
      </c>
      <c r="E39" s="78">
        <v>12131</v>
      </c>
      <c r="F39" s="89">
        <v>203857843.14895001</v>
      </c>
      <c r="G39" s="63">
        <f t="shared" si="8"/>
        <v>29.878574419349281</v>
      </c>
      <c r="H39" s="63">
        <f t="shared" si="9"/>
        <v>61.164554765185827</v>
      </c>
      <c r="I39" s="78">
        <v>165523</v>
      </c>
      <c r="J39" s="89">
        <v>305866979.98932999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69048</v>
      </c>
      <c r="D40" s="64">
        <f t="shared" ref="D40:F40" si="10">D35+D36+D37+D38+D39</f>
        <v>377466286</v>
      </c>
      <c r="E40" s="64">
        <f t="shared" si="10"/>
        <v>29575</v>
      </c>
      <c r="F40" s="90">
        <f t="shared" si="10"/>
        <v>228129286.49895</v>
      </c>
      <c r="G40" s="63">
        <f t="shared" si="8"/>
        <v>42.83252230332522</v>
      </c>
      <c r="H40" s="63">
        <f t="shared" si="9"/>
        <v>60.436996616685924</v>
      </c>
      <c r="I40" s="64">
        <f t="shared" ref="I40:J40" si="11">I35+I36+I37+I38+I39</f>
        <v>248761</v>
      </c>
      <c r="J40" s="90">
        <f t="shared" si="11"/>
        <v>417004075.13498998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432801</v>
      </c>
      <c r="D41" s="61">
        <f t="shared" ref="D41:F41" si="12">D31+D40</f>
        <v>492290798.06582946</v>
      </c>
      <c r="E41" s="61">
        <f t="shared" si="12"/>
        <v>139474</v>
      </c>
      <c r="F41" s="62">
        <f t="shared" si="12"/>
        <v>283062460.26893002</v>
      </c>
      <c r="G41" s="63">
        <f t="shared" si="8"/>
        <v>32.22589596604444</v>
      </c>
      <c r="H41" s="63">
        <f t="shared" si="9"/>
        <v>57.49903540367999</v>
      </c>
      <c r="I41" s="61">
        <f t="shared" ref="I41:J41" si="13">I31+I40</f>
        <v>543025</v>
      </c>
      <c r="J41" s="62">
        <f t="shared" si="13"/>
        <v>599145899.33216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7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6198</v>
      </c>
      <c r="D12" s="88">
        <f t="shared" ref="D12:F12" si="0">D13+D14+D15</f>
        <v>9345167.6999999993</v>
      </c>
      <c r="E12" s="88">
        <f t="shared" si="0"/>
        <v>292148</v>
      </c>
      <c r="F12" s="88">
        <f t="shared" si="0"/>
        <v>26869656.204599999</v>
      </c>
      <c r="G12" s="63">
        <f>E12/C12*100</f>
        <v>4713.5850274282029</v>
      </c>
      <c r="H12" s="63">
        <f>F12/D12*100</f>
        <v>287.5246016676619</v>
      </c>
      <c r="I12" s="76">
        <f t="shared" ref="I12:J12" si="1">I13+I14+I15</f>
        <v>310603</v>
      </c>
      <c r="J12" s="76">
        <f t="shared" si="1"/>
        <v>15222952.979079999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5742</v>
      </c>
      <c r="D13" s="89">
        <v>9282648.5</v>
      </c>
      <c r="E13" s="89">
        <v>271121</v>
      </c>
      <c r="F13" s="89">
        <v>26112393.204599999</v>
      </c>
      <c r="G13" s="63">
        <f>E13/C13*100</f>
        <v>4721.7171717171714</v>
      </c>
      <c r="H13" s="63">
        <f>F13/D13*100</f>
        <v>281.30326387560615</v>
      </c>
      <c r="I13" s="78">
        <v>289575</v>
      </c>
      <c r="J13" s="78">
        <v>14880407.30187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447</v>
      </c>
      <c r="D14" s="89">
        <v>58405.2</v>
      </c>
      <c r="E14" s="89">
        <v>0</v>
      </c>
      <c r="F14" s="89">
        <v>0</v>
      </c>
      <c r="G14" s="63">
        <f t="shared" ref="G14:G33" si="2">E14/C14*100</f>
        <v>0</v>
      </c>
      <c r="H14" s="63">
        <f t="shared" ref="H14:H33" si="3">F14/D14*100</f>
        <v>0</v>
      </c>
      <c r="I14" s="78"/>
      <c r="J14" s="78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9</v>
      </c>
      <c r="D15" s="89">
        <v>4114</v>
      </c>
      <c r="E15" s="89">
        <v>21027</v>
      </c>
      <c r="F15" s="89">
        <v>757263</v>
      </c>
      <c r="G15" s="63">
        <f t="shared" si="2"/>
        <v>233633.33333333334</v>
      </c>
      <c r="H15" s="63">
        <f t="shared" si="3"/>
        <v>18406.97617890131</v>
      </c>
      <c r="I15" s="78">
        <v>21028</v>
      </c>
      <c r="J15" s="78">
        <v>342545.67720999999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8855</v>
      </c>
      <c r="D18" s="88">
        <f t="shared" ref="D18:F18" si="4">D19+D20+D21+D22</f>
        <v>16116552</v>
      </c>
      <c r="E18" s="88">
        <f t="shared" si="4"/>
        <v>2019</v>
      </c>
      <c r="F18" s="88">
        <f t="shared" si="4"/>
        <v>7970474.0844200002</v>
      </c>
      <c r="G18" s="63">
        <f t="shared" si="2"/>
        <v>22.80067758328628</v>
      </c>
      <c r="H18" s="63">
        <f t="shared" si="3"/>
        <v>49.455206575327033</v>
      </c>
      <c r="I18" s="76">
        <f t="shared" ref="I18:J18" si="5">I19+I20+I21+I22</f>
        <v>5181</v>
      </c>
      <c r="J18" s="76">
        <f t="shared" si="5"/>
        <v>20425640.239239998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4250</v>
      </c>
      <c r="D19" s="89">
        <v>4999031</v>
      </c>
      <c r="E19" s="89">
        <v>1333</v>
      </c>
      <c r="F19" s="89">
        <v>4159908.8509699996</v>
      </c>
      <c r="G19" s="63">
        <f t="shared" si="2"/>
        <v>31.36470588235294</v>
      </c>
      <c r="H19" s="63">
        <f t="shared" si="3"/>
        <v>83.214303951505798</v>
      </c>
      <c r="I19" s="78">
        <v>2748</v>
      </c>
      <c r="J19" s="78">
        <v>10200260.011209998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2740</v>
      </c>
      <c r="D20" s="89">
        <v>7429364</v>
      </c>
      <c r="E20" s="89">
        <v>571</v>
      </c>
      <c r="F20" s="89">
        <v>3426089.21906</v>
      </c>
      <c r="G20" s="63">
        <f t="shared" si="2"/>
        <v>20.839416058394161</v>
      </c>
      <c r="H20" s="63">
        <f t="shared" si="3"/>
        <v>46.115511624682817</v>
      </c>
      <c r="I20" s="78">
        <v>1785</v>
      </c>
      <c r="J20" s="78">
        <v>8572797.2977200001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721</v>
      </c>
      <c r="D21" s="89">
        <v>1065367</v>
      </c>
      <c r="E21" s="89">
        <v>115</v>
      </c>
      <c r="F21" s="89">
        <v>384476.01438999997</v>
      </c>
      <c r="G21" s="63">
        <f t="shared" si="2"/>
        <v>15.950069348127602</v>
      </c>
      <c r="H21" s="63">
        <f t="shared" si="3"/>
        <v>36.088598050249345</v>
      </c>
      <c r="I21" s="78">
        <v>648</v>
      </c>
      <c r="J21" s="78">
        <v>1652582.93031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1144</v>
      </c>
      <c r="D22" s="89">
        <v>2622790</v>
      </c>
      <c r="E22" s="89"/>
      <c r="F22" s="89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1478</v>
      </c>
      <c r="D24" s="88">
        <v>129247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1811</v>
      </c>
      <c r="D25" s="88">
        <v>137889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76"/>
      <c r="J25" s="76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1126</v>
      </c>
      <c r="D26" s="88">
        <v>5126981</v>
      </c>
      <c r="E26" s="88">
        <v>8888</v>
      </c>
      <c r="F26" s="88">
        <v>12192569.487610001</v>
      </c>
      <c r="G26" s="63">
        <f t="shared" si="2"/>
        <v>789.3428063943162</v>
      </c>
      <c r="H26" s="63">
        <f t="shared" si="3"/>
        <v>237.81187189127482</v>
      </c>
      <c r="I26" s="76">
        <v>14547</v>
      </c>
      <c r="J26" s="76">
        <v>9049475.9994599987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0</v>
      </c>
      <c r="D27" s="88">
        <v>0</v>
      </c>
      <c r="E27" s="88">
        <v>529</v>
      </c>
      <c r="F27" s="88">
        <v>23882.768</v>
      </c>
      <c r="G27" s="63" t="e">
        <f t="shared" si="2"/>
        <v>#DIV/0!</v>
      </c>
      <c r="H27" s="63" t="e">
        <f t="shared" si="3"/>
        <v>#DIV/0!</v>
      </c>
      <c r="I27" s="76">
        <v>1194</v>
      </c>
      <c r="J27" s="76">
        <v>37090.613960000002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0</v>
      </c>
      <c r="D28" s="88">
        <v>0</v>
      </c>
      <c r="E28" s="88">
        <v>0</v>
      </c>
      <c r="F28" s="88">
        <v>0</v>
      </c>
      <c r="G28" s="63" t="e">
        <f t="shared" si="2"/>
        <v>#DIV/0!</v>
      </c>
      <c r="H28" s="63" t="e">
        <f t="shared" si="3"/>
        <v>#DIV/0!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1558</v>
      </c>
      <c r="D29" s="88">
        <v>138943</v>
      </c>
      <c r="E29" s="88">
        <v>0</v>
      </c>
      <c r="F29" s="88">
        <v>0</v>
      </c>
      <c r="G29" s="63">
        <f t="shared" si="2"/>
        <v>0</v>
      </c>
      <c r="H29" s="63">
        <f t="shared" si="3"/>
        <v>0</v>
      </c>
      <c r="I29" s="76"/>
      <c r="J29" s="76"/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21026</v>
      </c>
      <c r="D31" s="89">
        <f t="shared" ref="D31:F31" si="6">D12+D18+D24+D25+D26+D27+D28+D29</f>
        <v>30994779.699999999</v>
      </c>
      <c r="E31" s="89">
        <f t="shared" si="6"/>
        <v>303584</v>
      </c>
      <c r="F31" s="89">
        <f t="shared" si="6"/>
        <v>47056582.544629999</v>
      </c>
      <c r="G31" s="63">
        <f t="shared" si="2"/>
        <v>1443.8504708456196</v>
      </c>
      <c r="H31" s="63">
        <f t="shared" si="3"/>
        <v>151.82099372892139</v>
      </c>
      <c r="I31" s="78">
        <f t="shared" ref="I31:J31" si="7">I12+I18+I24+I25+I26+I27+I28+I29</f>
        <v>331525</v>
      </c>
      <c r="J31" s="78">
        <f t="shared" si="7"/>
        <v>44735159.831739992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1573</v>
      </c>
      <c r="D32" s="89">
        <v>830494</v>
      </c>
      <c r="E32" s="89">
        <v>154577</v>
      </c>
      <c r="F32" s="89">
        <v>5385869.4040000001</v>
      </c>
      <c r="G32" s="63">
        <f t="shared" si="2"/>
        <v>9826.8912905276538</v>
      </c>
      <c r="H32" s="63">
        <f t="shared" si="3"/>
        <v>648.51394519406517</v>
      </c>
      <c r="I32" s="78">
        <v>172763</v>
      </c>
      <c r="J32" s="78">
        <v>2649546.03149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89">
        <v>0</v>
      </c>
      <c r="D35" s="89">
        <v>0</v>
      </c>
      <c r="E35" s="89">
        <v>0</v>
      </c>
      <c r="F35" s="89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89">
        <v>0</v>
      </c>
      <c r="D36" s="89">
        <v>0</v>
      </c>
      <c r="E36" s="89">
        <v>0</v>
      </c>
      <c r="F36" s="89">
        <v>0</v>
      </c>
      <c r="G36" s="63" t="e">
        <f t="shared" si="8"/>
        <v>#DIV/0!</v>
      </c>
      <c r="H36" s="63" t="e">
        <f t="shared" si="9"/>
        <v>#DIV/0!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89">
        <v>1344</v>
      </c>
      <c r="D37" s="89">
        <v>5192883</v>
      </c>
      <c r="E37" s="89">
        <v>4227</v>
      </c>
      <c r="F37" s="89">
        <v>19752218.453740001</v>
      </c>
      <c r="G37" s="63">
        <f t="shared" si="8"/>
        <v>314.50892857142856</v>
      </c>
      <c r="H37" s="63">
        <f t="shared" si="9"/>
        <v>380.37095104472797</v>
      </c>
      <c r="I37" s="78">
        <v>8206</v>
      </c>
      <c r="J37" s="78">
        <v>38596348.276480004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89">
        <v>0</v>
      </c>
      <c r="D38" s="89">
        <v>0</v>
      </c>
      <c r="E38" s="89">
        <v>13789</v>
      </c>
      <c r="F38" s="89">
        <v>6154230.0017299997</v>
      </c>
      <c r="G38" s="63" t="e">
        <f t="shared" si="8"/>
        <v>#DIV/0!</v>
      </c>
      <c r="H38" s="63" t="e">
        <f t="shared" si="9"/>
        <v>#DIV/0!</v>
      </c>
      <c r="I38" s="78">
        <v>35004</v>
      </c>
      <c r="J38" s="78">
        <v>11140557.557290001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89">
        <v>1581647</v>
      </c>
      <c r="D39" s="89">
        <v>274459949</v>
      </c>
      <c r="E39" s="89">
        <v>9710029</v>
      </c>
      <c r="F39" s="89">
        <v>410363390.48126</v>
      </c>
      <c r="G39" s="63">
        <f t="shared" si="8"/>
        <v>613.91884535550605</v>
      </c>
      <c r="H39" s="63">
        <f t="shared" si="9"/>
        <v>149.5166751930206</v>
      </c>
      <c r="I39" s="78">
        <v>5173995</v>
      </c>
      <c r="J39" s="78">
        <v>304328836.27526003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90">
        <f>C35+C36+C37+C38+C39</f>
        <v>1582991</v>
      </c>
      <c r="D40" s="90">
        <f t="shared" ref="D40:F40" si="10">D35+D36+D37+D38+D39</f>
        <v>279652832</v>
      </c>
      <c r="E40" s="90">
        <f t="shared" si="10"/>
        <v>9728045</v>
      </c>
      <c r="F40" s="90">
        <f t="shared" si="10"/>
        <v>436269838.93673003</v>
      </c>
      <c r="G40" s="63">
        <f t="shared" si="8"/>
        <v>614.53571119482046</v>
      </c>
      <c r="H40" s="63">
        <f t="shared" si="9"/>
        <v>156.00408399823752</v>
      </c>
      <c r="I40" s="64">
        <f t="shared" ref="I40:J40" si="11">I35+I36+I37+I38+I39</f>
        <v>5217205</v>
      </c>
      <c r="J40" s="64">
        <f t="shared" si="11"/>
        <v>354065742.10903001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2">
        <f>C31+C40</f>
        <v>1604017</v>
      </c>
      <c r="D41" s="62">
        <f t="shared" ref="D41:F41" si="12">D31+D40</f>
        <v>310647611.69999999</v>
      </c>
      <c r="E41" s="62">
        <f t="shared" si="12"/>
        <v>10031629</v>
      </c>
      <c r="F41" s="62">
        <f t="shared" si="12"/>
        <v>483326421.48136002</v>
      </c>
      <c r="G41" s="63">
        <f t="shared" si="8"/>
        <v>625.40665092701636</v>
      </c>
      <c r="H41" s="63">
        <f t="shared" si="9"/>
        <v>155.58671732140024</v>
      </c>
      <c r="I41" s="61">
        <f t="shared" ref="I41:J41" si="13">I31+I40</f>
        <v>5548730</v>
      </c>
      <c r="J41" s="61">
        <f t="shared" si="13"/>
        <v>398800901.94077003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4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19308</v>
      </c>
      <c r="D12" s="88">
        <f t="shared" ref="D12:F12" si="0">D13+D14+D15</f>
        <v>47372592.334103681</v>
      </c>
      <c r="E12" s="88">
        <f t="shared" si="0"/>
        <v>723650</v>
      </c>
      <c r="F12" s="88">
        <f t="shared" si="0"/>
        <v>28370671.76912</v>
      </c>
      <c r="G12" s="63">
        <f>E12/C12*100</f>
        <v>3747.9283198674125</v>
      </c>
      <c r="H12" s="63">
        <f>F12/D12*100</f>
        <v>59.888366608757146</v>
      </c>
      <c r="I12" s="88">
        <f t="shared" ref="I12:J12" si="1">I13+I14+I15</f>
        <v>408620</v>
      </c>
      <c r="J12" s="88">
        <f t="shared" si="1"/>
        <v>12304837.132000003</v>
      </c>
      <c r="K12" s="76"/>
      <c r="L12" s="76"/>
      <c r="M12" s="76">
        <v>501167</v>
      </c>
      <c r="N12" s="76">
        <v>19351863.875520032</v>
      </c>
      <c r="O12" s="76"/>
      <c r="P12" s="76"/>
      <c r="Q12" s="76">
        <v>940032</v>
      </c>
      <c r="R12" s="77">
        <v>31347784.369923361</v>
      </c>
    </row>
    <row r="13" spans="1:18" ht="15" customHeight="1" x14ac:dyDescent="0.25">
      <c r="A13" s="14" t="s">
        <v>17</v>
      </c>
      <c r="B13" s="15" t="s">
        <v>18</v>
      </c>
      <c r="C13" s="89">
        <v>16993</v>
      </c>
      <c r="D13" s="89">
        <v>46678817.844544701</v>
      </c>
      <c r="E13" s="89">
        <v>723582</v>
      </c>
      <c r="F13" s="89">
        <v>26849618.748819999</v>
      </c>
      <c r="G13" s="63">
        <f>E13/C13*100</f>
        <v>4258.1180486082503</v>
      </c>
      <c r="H13" s="63">
        <f>F13/D13*100</f>
        <v>57.519920145016876</v>
      </c>
      <c r="I13" s="89">
        <v>408617</v>
      </c>
      <c r="J13" s="89">
        <v>12153095.498630002</v>
      </c>
      <c r="K13" s="78"/>
      <c r="L13" s="78"/>
      <c r="M13" s="78">
        <v>501109</v>
      </c>
      <c r="N13" s="78">
        <v>18298352.679860033</v>
      </c>
      <c r="O13" s="78"/>
      <c r="P13" s="78"/>
      <c r="Q13" s="78">
        <v>939999</v>
      </c>
      <c r="R13" s="79">
        <v>30554197.62303336</v>
      </c>
    </row>
    <row r="14" spans="1:18" ht="15" customHeight="1" x14ac:dyDescent="0.25">
      <c r="A14" s="14" t="s">
        <v>19</v>
      </c>
      <c r="B14" s="15" t="s">
        <v>20</v>
      </c>
      <c r="C14" s="89">
        <v>1355</v>
      </c>
      <c r="D14" s="89">
        <v>516006.62565492402</v>
      </c>
      <c r="E14" s="89">
        <v>3</v>
      </c>
      <c r="F14" s="89">
        <v>30000</v>
      </c>
      <c r="G14" s="63">
        <f t="shared" ref="G14:G33" si="2">E14/C14*100</f>
        <v>0.22140221402214022</v>
      </c>
      <c r="H14" s="63">
        <f t="shared" ref="H14:H33" si="3">F14/D14*100</f>
        <v>5.813878835746249</v>
      </c>
      <c r="I14" s="89"/>
      <c r="J14" s="89"/>
      <c r="K14" s="78"/>
      <c r="L14" s="78"/>
      <c r="M14" s="78">
        <v>3</v>
      </c>
      <c r="N14" s="78">
        <v>24500</v>
      </c>
      <c r="O14" s="78"/>
      <c r="P14" s="78"/>
      <c r="Q14" s="78">
        <v>3</v>
      </c>
      <c r="R14" s="79">
        <v>35579.486300000004</v>
      </c>
    </row>
    <row r="15" spans="1:18" ht="15" customHeight="1" x14ac:dyDescent="0.25">
      <c r="A15" s="14" t="s">
        <v>21</v>
      </c>
      <c r="B15" s="15" t="s">
        <v>22</v>
      </c>
      <c r="C15" s="89">
        <v>960</v>
      </c>
      <c r="D15" s="89">
        <v>177767.86390406199</v>
      </c>
      <c r="E15" s="89">
        <v>65</v>
      </c>
      <c r="F15" s="89">
        <v>1491053.0203</v>
      </c>
      <c r="G15" s="63">
        <f t="shared" si="2"/>
        <v>6.770833333333333</v>
      </c>
      <c r="H15" s="63">
        <f t="shared" si="3"/>
        <v>838.76409805131789</v>
      </c>
      <c r="I15" s="89">
        <v>3</v>
      </c>
      <c r="J15" s="89">
        <v>151741.63337</v>
      </c>
      <c r="K15" s="78"/>
      <c r="L15" s="78"/>
      <c r="M15" s="78">
        <v>55</v>
      </c>
      <c r="N15" s="78">
        <v>1029011.19566</v>
      </c>
      <c r="O15" s="78"/>
      <c r="P15" s="78"/>
      <c r="Q15" s="78">
        <v>30</v>
      </c>
      <c r="R15" s="79">
        <v>758007.26059000008</v>
      </c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205107</v>
      </c>
      <c r="F17" s="89">
        <v>7013118</v>
      </c>
      <c r="G17" s="63" t="e">
        <f t="shared" si="2"/>
        <v>#DIV/0!</v>
      </c>
      <c r="H17" s="63" t="e">
        <f t="shared" si="3"/>
        <v>#DIV/0!</v>
      </c>
      <c r="I17" s="89"/>
      <c r="J17" s="89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19752</v>
      </c>
      <c r="D18" s="88">
        <f t="shared" ref="D18:F18" si="4">D19+D20+D21+D22</f>
        <v>32583039</v>
      </c>
      <c r="E18" s="88">
        <f t="shared" si="4"/>
        <v>123117</v>
      </c>
      <c r="F18" s="88">
        <f t="shared" si="4"/>
        <v>122663005.24470001</v>
      </c>
      <c r="G18" s="63">
        <f t="shared" si="2"/>
        <v>623.31409477521265</v>
      </c>
      <c r="H18" s="63">
        <f t="shared" si="3"/>
        <v>376.46275181605995</v>
      </c>
      <c r="I18" s="88">
        <f t="shared" ref="I18:J18" si="5">I19+I20+I21+I22</f>
        <v>209299</v>
      </c>
      <c r="J18" s="88">
        <f t="shared" si="5"/>
        <v>9557468.2490199991</v>
      </c>
      <c r="K18" s="76"/>
      <c r="L18" s="76"/>
      <c r="M18" s="76">
        <v>82646</v>
      </c>
      <c r="N18" s="76">
        <v>76150979.454980016</v>
      </c>
      <c r="O18" s="76"/>
      <c r="P18" s="76"/>
      <c r="Q18" s="76">
        <v>474475</v>
      </c>
      <c r="R18" s="77">
        <v>77218584.105634198</v>
      </c>
    </row>
    <row r="19" spans="1:18" ht="15" customHeight="1" x14ac:dyDescent="0.25">
      <c r="A19" s="14" t="s">
        <v>27</v>
      </c>
      <c r="B19" s="20" t="s">
        <v>28</v>
      </c>
      <c r="C19" s="89">
        <v>8720</v>
      </c>
      <c r="D19" s="89">
        <v>9427757</v>
      </c>
      <c r="E19" s="89">
        <v>120374</v>
      </c>
      <c r="F19" s="89">
        <v>22682961.073240001</v>
      </c>
      <c r="G19" s="63">
        <f t="shared" si="2"/>
        <v>1380.4357798165138</v>
      </c>
      <c r="H19" s="63">
        <f t="shared" si="3"/>
        <v>240.597642400414</v>
      </c>
      <c r="I19" s="89">
        <v>207281</v>
      </c>
      <c r="J19" s="89">
        <v>7091241.1326899994</v>
      </c>
      <c r="K19" s="78"/>
      <c r="L19" s="78"/>
      <c r="M19" s="78">
        <v>80928</v>
      </c>
      <c r="N19" s="78">
        <v>15431371.454620004</v>
      </c>
      <c r="O19" s="78"/>
      <c r="P19" s="78"/>
      <c r="Q19" s="78">
        <v>464023</v>
      </c>
      <c r="R19" s="79">
        <v>29090148.407557812</v>
      </c>
    </row>
    <row r="20" spans="1:18" ht="15" customHeight="1" x14ac:dyDescent="0.25">
      <c r="A20" s="14" t="s">
        <v>29</v>
      </c>
      <c r="B20" s="21" t="s">
        <v>30</v>
      </c>
      <c r="C20" s="89">
        <v>5258</v>
      </c>
      <c r="D20" s="89">
        <v>11268920</v>
      </c>
      <c r="E20" s="89">
        <v>2113</v>
      </c>
      <c r="F20" s="89">
        <v>47263533.214850001</v>
      </c>
      <c r="G20" s="63">
        <f t="shared" si="2"/>
        <v>40.1863826550019</v>
      </c>
      <c r="H20" s="63">
        <f t="shared" si="3"/>
        <v>419.41493252991415</v>
      </c>
      <c r="I20" s="89">
        <v>1919</v>
      </c>
      <c r="J20" s="89">
        <v>2238647.6245399998</v>
      </c>
      <c r="K20" s="78"/>
      <c r="L20" s="78"/>
      <c r="M20" s="78">
        <v>1360</v>
      </c>
      <c r="N20" s="78">
        <v>28603053.500930008</v>
      </c>
      <c r="O20" s="78"/>
      <c r="P20" s="78"/>
      <c r="Q20" s="78">
        <v>9771</v>
      </c>
      <c r="R20" s="79">
        <v>27487921.346546493</v>
      </c>
    </row>
    <row r="21" spans="1:18" ht="15" customHeight="1" x14ac:dyDescent="0.25">
      <c r="A21" s="14" t="s">
        <v>31</v>
      </c>
      <c r="B21" s="21" t="s">
        <v>32</v>
      </c>
      <c r="C21" s="89">
        <v>3995</v>
      </c>
      <c r="D21" s="89">
        <v>10878744</v>
      </c>
      <c r="E21" s="89">
        <v>630</v>
      </c>
      <c r="F21" s="89">
        <v>52716510.956610002</v>
      </c>
      <c r="G21" s="63">
        <f t="shared" si="2"/>
        <v>15.769712140175219</v>
      </c>
      <c r="H21" s="63">
        <f t="shared" si="3"/>
        <v>484.58269591241418</v>
      </c>
      <c r="I21" s="89">
        <v>99</v>
      </c>
      <c r="J21" s="89">
        <v>227579.49179</v>
      </c>
      <c r="K21" s="78"/>
      <c r="L21" s="78"/>
      <c r="M21" s="78">
        <v>358</v>
      </c>
      <c r="N21" s="78">
        <v>32116554.499429997</v>
      </c>
      <c r="O21" s="78"/>
      <c r="P21" s="78"/>
      <c r="Q21" s="78">
        <v>681</v>
      </c>
      <c r="R21" s="79">
        <v>20640514.351529896</v>
      </c>
    </row>
    <row r="22" spans="1:18" ht="15" customHeight="1" x14ac:dyDescent="0.25">
      <c r="A22" s="14" t="s">
        <v>33</v>
      </c>
      <c r="B22" s="16" t="s">
        <v>34</v>
      </c>
      <c r="C22" s="89">
        <v>1779</v>
      </c>
      <c r="D22" s="89">
        <v>1007618</v>
      </c>
      <c r="E22" s="89"/>
      <c r="F22" s="89"/>
      <c r="G22" s="63">
        <f t="shared" si="2"/>
        <v>0</v>
      </c>
      <c r="H22" s="63">
        <f t="shared" si="3"/>
        <v>0</v>
      </c>
      <c r="I22" s="89"/>
      <c r="J22" s="89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89</v>
      </c>
      <c r="D24" s="88">
        <v>27803</v>
      </c>
      <c r="E24" s="88">
        <v>252</v>
      </c>
      <c r="F24" s="88">
        <v>39594145.284680001</v>
      </c>
      <c r="G24" s="63">
        <f t="shared" si="2"/>
        <v>283.14606741573033</v>
      </c>
      <c r="H24" s="63">
        <f t="shared" si="3"/>
        <v>142409.61509434236</v>
      </c>
      <c r="I24" s="88"/>
      <c r="J24" s="88"/>
      <c r="K24" s="76"/>
      <c r="L24" s="76"/>
      <c r="M24" s="76">
        <v>173</v>
      </c>
      <c r="N24" s="76">
        <v>31541630.685819998</v>
      </c>
      <c r="O24" s="76"/>
      <c r="P24" s="76"/>
      <c r="Q24" s="76">
        <v>81</v>
      </c>
      <c r="R24" s="77">
        <v>5927449.1015841011</v>
      </c>
    </row>
    <row r="25" spans="1:18" ht="15" customHeight="1" x14ac:dyDescent="0.25">
      <c r="A25" s="10" t="s">
        <v>38</v>
      </c>
      <c r="B25" s="11" t="s">
        <v>39</v>
      </c>
      <c r="C25" s="88">
        <v>507</v>
      </c>
      <c r="D25" s="88">
        <v>73934</v>
      </c>
      <c r="E25" s="88"/>
      <c r="F25" s="88"/>
      <c r="G25" s="63">
        <f t="shared" si="2"/>
        <v>0</v>
      </c>
      <c r="H25" s="63">
        <f t="shared" si="3"/>
        <v>0</v>
      </c>
      <c r="I25" s="88"/>
      <c r="J25" s="88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958</v>
      </c>
      <c r="D26" s="88">
        <v>617936</v>
      </c>
      <c r="E26" s="88">
        <v>381</v>
      </c>
      <c r="F26" s="88">
        <v>218190.508</v>
      </c>
      <c r="G26" s="63">
        <f t="shared" si="2"/>
        <v>39.77035490605428</v>
      </c>
      <c r="H26" s="63">
        <f t="shared" si="3"/>
        <v>35.309564097252789</v>
      </c>
      <c r="I26" s="88">
        <v>127</v>
      </c>
      <c r="J26" s="88">
        <v>139540.33327</v>
      </c>
      <c r="K26" s="76"/>
      <c r="L26" s="76"/>
      <c r="M26" s="76">
        <v>292</v>
      </c>
      <c r="N26" s="76">
        <v>145871.06333999996</v>
      </c>
      <c r="O26" s="76"/>
      <c r="P26" s="76"/>
      <c r="Q26" s="76">
        <v>1023</v>
      </c>
      <c r="R26" s="77">
        <v>1177340.4552752001</v>
      </c>
    </row>
    <row r="27" spans="1:18" ht="15" customHeight="1" x14ac:dyDescent="0.25">
      <c r="A27" s="10" t="s">
        <v>42</v>
      </c>
      <c r="B27" s="11" t="s">
        <v>43</v>
      </c>
      <c r="C27" s="88">
        <v>149</v>
      </c>
      <c r="D27" s="88">
        <v>35531</v>
      </c>
      <c r="E27" s="88"/>
      <c r="F27" s="88"/>
      <c r="G27" s="63">
        <f t="shared" si="2"/>
        <v>0</v>
      </c>
      <c r="H27" s="63">
        <f t="shared" si="3"/>
        <v>0</v>
      </c>
      <c r="I27" s="88"/>
      <c r="J27" s="88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165</v>
      </c>
      <c r="D28" s="88">
        <v>46615</v>
      </c>
      <c r="E28" s="88"/>
      <c r="F28" s="88"/>
      <c r="G28" s="63">
        <f t="shared" si="2"/>
        <v>0</v>
      </c>
      <c r="H28" s="63">
        <f t="shared" si="3"/>
        <v>0</v>
      </c>
      <c r="I28" s="88"/>
      <c r="J28" s="88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984</v>
      </c>
      <c r="D29" s="88">
        <v>134621</v>
      </c>
      <c r="E29" s="88">
        <v>44</v>
      </c>
      <c r="F29" s="88">
        <v>1314.7260000000001</v>
      </c>
      <c r="G29" s="63">
        <f t="shared" si="2"/>
        <v>4.4715447154471546</v>
      </c>
      <c r="H29" s="63">
        <f t="shared" si="3"/>
        <v>0.97661286129207181</v>
      </c>
      <c r="I29" s="88">
        <v>97</v>
      </c>
      <c r="J29" s="88">
        <v>2190.3421600000001</v>
      </c>
      <c r="K29" s="76"/>
      <c r="L29" s="76"/>
      <c r="M29" s="76">
        <v>38</v>
      </c>
      <c r="N29" s="76">
        <v>1106.5680000000002</v>
      </c>
      <c r="O29" s="76"/>
      <c r="P29" s="76"/>
      <c r="Q29" s="76">
        <v>309</v>
      </c>
      <c r="R29" s="77">
        <v>149102.57779449801</v>
      </c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41912</v>
      </c>
      <c r="D31" s="89">
        <f t="shared" ref="D31:F31" si="6">D12+D18+D24+D25+D26+D27+D28+D29</f>
        <v>80892071.334103674</v>
      </c>
      <c r="E31" s="89">
        <f t="shared" si="6"/>
        <v>847444</v>
      </c>
      <c r="F31" s="89">
        <f t="shared" si="6"/>
        <v>190847327.53250003</v>
      </c>
      <c r="G31" s="63">
        <f t="shared" si="2"/>
        <v>2021.9602977667496</v>
      </c>
      <c r="H31" s="63">
        <f t="shared" si="3"/>
        <v>235.9283479641098</v>
      </c>
      <c r="I31" s="89">
        <f t="shared" ref="I31:J31" si="7">I12+I18+I24+I25+I26+I27+I28+I29</f>
        <v>618143</v>
      </c>
      <c r="J31" s="89">
        <f t="shared" si="7"/>
        <v>22004036.056450002</v>
      </c>
      <c r="K31" s="78"/>
      <c r="L31" s="78"/>
      <c r="M31" s="78">
        <v>584316</v>
      </c>
      <c r="N31" s="78">
        <v>127191451.64766005</v>
      </c>
      <c r="O31" s="78"/>
      <c r="P31" s="78"/>
      <c r="Q31" s="78">
        <v>1415920</v>
      </c>
      <c r="R31" s="79">
        <v>115820260.61021134</v>
      </c>
    </row>
    <row r="32" spans="1:18" ht="15" customHeight="1" x14ac:dyDescent="0.25">
      <c r="A32" s="14">
        <v>3</v>
      </c>
      <c r="B32" s="25" t="s">
        <v>50</v>
      </c>
      <c r="C32" s="89">
        <v>5474</v>
      </c>
      <c r="D32" s="89">
        <v>2248259</v>
      </c>
      <c r="E32" s="89">
        <v>1198754</v>
      </c>
      <c r="F32" s="89">
        <v>35071096.494649999</v>
      </c>
      <c r="G32" s="63">
        <f t="shared" si="2"/>
        <v>21899.050054804531</v>
      </c>
      <c r="H32" s="63">
        <f t="shared" si="3"/>
        <v>1559.9224330759935</v>
      </c>
      <c r="I32" s="89">
        <v>867433</v>
      </c>
      <c r="J32" s="89">
        <v>23919352.152060002</v>
      </c>
      <c r="K32" s="78"/>
      <c r="L32" s="78"/>
      <c r="M32" s="78">
        <v>824452</v>
      </c>
      <c r="N32" s="78">
        <v>24433536.267380014</v>
      </c>
      <c r="O32" s="78"/>
      <c r="P32" s="78"/>
      <c r="Q32" s="78">
        <v>1954779</v>
      </c>
      <c r="R32" s="79">
        <v>46408550.396361522</v>
      </c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759</v>
      </c>
      <c r="D36" s="78">
        <v>1252350</v>
      </c>
      <c r="E36" s="78"/>
      <c r="F36" s="78"/>
      <c r="G36" s="63">
        <f t="shared" si="8"/>
        <v>0</v>
      </c>
      <c r="H36" s="63">
        <f t="shared" si="9"/>
        <v>0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2276</v>
      </c>
      <c r="D37" s="78">
        <v>4780028</v>
      </c>
      <c r="E37" s="78">
        <v>189</v>
      </c>
      <c r="F37" s="89">
        <v>145043.929</v>
      </c>
      <c r="G37" s="63">
        <f t="shared" si="8"/>
        <v>8.3040421792618631</v>
      </c>
      <c r="H37" s="63">
        <f t="shared" si="9"/>
        <v>3.0343740455076831</v>
      </c>
      <c r="I37" s="78">
        <v>72</v>
      </c>
      <c r="J37" s="89">
        <v>118022.3082</v>
      </c>
      <c r="K37" s="78"/>
      <c r="L37" s="78"/>
      <c r="M37" s="78">
        <v>109</v>
      </c>
      <c r="N37" s="78">
        <v>69378.835000000006</v>
      </c>
      <c r="O37" s="78"/>
      <c r="P37" s="78"/>
      <c r="Q37" s="78">
        <v>340</v>
      </c>
      <c r="R37" s="79">
        <v>426856.5880396</v>
      </c>
    </row>
    <row r="38" spans="1:18" ht="15" customHeight="1" x14ac:dyDescent="0.25">
      <c r="A38" s="32" t="s">
        <v>58</v>
      </c>
      <c r="B38" s="16" t="s">
        <v>59</v>
      </c>
      <c r="C38" s="78">
        <v>1921</v>
      </c>
      <c r="D38" s="78">
        <v>960920</v>
      </c>
      <c r="E38" s="78"/>
      <c r="F38" s="89"/>
      <c r="G38" s="63">
        <f t="shared" si="8"/>
        <v>0</v>
      </c>
      <c r="H38" s="63">
        <f t="shared" si="9"/>
        <v>0</v>
      </c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32999</v>
      </c>
      <c r="D39" s="78">
        <v>175461210</v>
      </c>
      <c r="E39" s="78">
        <v>131959</v>
      </c>
      <c r="F39" s="89">
        <v>559008121.75074995</v>
      </c>
      <c r="G39" s="63">
        <f t="shared" si="8"/>
        <v>399.88787539016334</v>
      </c>
      <c r="H39" s="63">
        <f t="shared" si="9"/>
        <v>318.59356364335451</v>
      </c>
      <c r="I39" s="78">
        <v>57038</v>
      </c>
      <c r="J39" s="89">
        <v>7368650.9240200007</v>
      </c>
      <c r="K39" s="78"/>
      <c r="L39" s="78"/>
      <c r="M39" s="78">
        <v>78707</v>
      </c>
      <c r="N39" s="78">
        <v>391343291.39656055</v>
      </c>
      <c r="O39" s="78"/>
      <c r="P39" s="78"/>
      <c r="Q39" s="78">
        <v>171913</v>
      </c>
      <c r="R39" s="79">
        <v>216043074.77931261</v>
      </c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37955</v>
      </c>
      <c r="D40" s="64">
        <f t="shared" ref="D40:F40" si="10">D35+D36+D37+D38+D39</f>
        <v>182454508</v>
      </c>
      <c r="E40" s="64">
        <f t="shared" si="10"/>
        <v>132148</v>
      </c>
      <c r="F40" s="90">
        <f t="shared" si="10"/>
        <v>559153165.67974997</v>
      </c>
      <c r="G40" s="63">
        <f t="shared" si="8"/>
        <v>348.17020155447238</v>
      </c>
      <c r="H40" s="63">
        <f t="shared" si="9"/>
        <v>306.46168834576014</v>
      </c>
      <c r="I40" s="64">
        <f t="shared" ref="I40:J40" si="11">I35+I36+I37+I38+I39</f>
        <v>57110</v>
      </c>
      <c r="J40" s="90">
        <f t="shared" si="11"/>
        <v>7486673.2322200006</v>
      </c>
      <c r="K40" s="64"/>
      <c r="L40" s="64"/>
      <c r="M40" s="64">
        <v>78816</v>
      </c>
      <c r="N40" s="64">
        <v>391412670.23156059</v>
      </c>
      <c r="O40" s="64"/>
      <c r="P40" s="64"/>
      <c r="Q40" s="64">
        <v>172253</v>
      </c>
      <c r="R40" s="80">
        <v>216469931.36735222</v>
      </c>
    </row>
    <row r="41" spans="1:18" s="9" customFormat="1" ht="15" customHeight="1" thickBot="1" x14ac:dyDescent="0.3">
      <c r="A41" s="35"/>
      <c r="B41" s="36" t="s">
        <v>62</v>
      </c>
      <c r="C41" s="61">
        <f>C31+C40</f>
        <v>79867</v>
      </c>
      <c r="D41" s="61">
        <f t="shared" ref="D41:F41" si="12">D31+D40</f>
        <v>263346579.33410367</v>
      </c>
      <c r="E41" s="61">
        <f t="shared" si="12"/>
        <v>979592</v>
      </c>
      <c r="F41" s="62">
        <f t="shared" si="12"/>
        <v>750000493.21224999</v>
      </c>
      <c r="G41" s="63">
        <f t="shared" si="8"/>
        <v>1226.5291046364582</v>
      </c>
      <c r="H41" s="63">
        <f t="shared" si="9"/>
        <v>284.79598827852482</v>
      </c>
      <c r="I41" s="61">
        <f t="shared" ref="I41:J41" si="13">I31+I40</f>
        <v>675253</v>
      </c>
      <c r="J41" s="62">
        <f t="shared" si="13"/>
        <v>29490709.288670003</v>
      </c>
      <c r="K41" s="61"/>
      <c r="L41" s="61"/>
      <c r="M41" s="61">
        <v>663132</v>
      </c>
      <c r="N41" s="61">
        <v>518604121.8792206</v>
      </c>
      <c r="O41" s="61"/>
      <c r="P41" s="61"/>
      <c r="Q41" s="61">
        <v>1588173</v>
      </c>
      <c r="R41" s="81">
        <v>332290191.97756356</v>
      </c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6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14833</v>
      </c>
      <c r="D12" s="76">
        <f t="shared" ref="D12:F12" si="0">D13+D14+D15</f>
        <v>7100400</v>
      </c>
      <c r="E12" s="76">
        <f t="shared" si="0"/>
        <v>223</v>
      </c>
      <c r="F12" s="76">
        <f t="shared" si="0"/>
        <v>1193081.03471</v>
      </c>
      <c r="G12" s="63">
        <f>E12/C12*100</f>
        <v>1.5034045708892334</v>
      </c>
      <c r="H12" s="63">
        <f>F12/D12*100</f>
        <v>16.803011586812012</v>
      </c>
      <c r="I12" s="76">
        <f t="shared" ref="I12:J12" si="1">I13+I14+I15</f>
        <v>972</v>
      </c>
      <c r="J12" s="76">
        <f t="shared" si="1"/>
        <v>6680546.2058199998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14123</v>
      </c>
      <c r="D13" s="78">
        <v>1983800</v>
      </c>
      <c r="E13" s="78">
        <v>206</v>
      </c>
      <c r="F13" s="78">
        <v>133313.44071</v>
      </c>
      <c r="G13" s="63">
        <f>E13/C13*100</f>
        <v>1.4586136090065851</v>
      </c>
      <c r="H13" s="63">
        <f>F13/D13*100</f>
        <v>6.720104885069059</v>
      </c>
      <c r="I13" s="78">
        <v>859</v>
      </c>
      <c r="J13" s="78">
        <v>796706.10329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622</v>
      </c>
      <c r="D14" s="78">
        <v>87400</v>
      </c>
      <c r="E14" s="78">
        <v>7</v>
      </c>
      <c r="F14" s="78">
        <v>39588.500999999997</v>
      </c>
      <c r="G14" s="63">
        <f t="shared" ref="G14:G33" si="2">E14/C14*100</f>
        <v>1.1254019292604502</v>
      </c>
      <c r="H14" s="63">
        <f t="shared" ref="H14:H33" si="3">F14/D14*100</f>
        <v>45.29576773455377</v>
      </c>
      <c r="I14" s="78">
        <v>28</v>
      </c>
      <c r="J14" s="78">
        <v>153457.65162000002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88</v>
      </c>
      <c r="D15" s="78">
        <v>5029200</v>
      </c>
      <c r="E15" s="78">
        <v>10</v>
      </c>
      <c r="F15" s="78">
        <v>1020179.093</v>
      </c>
      <c r="G15" s="63">
        <f t="shared" si="2"/>
        <v>11.363636363636363</v>
      </c>
      <c r="H15" s="63">
        <f t="shared" si="3"/>
        <v>20.285116778016384</v>
      </c>
      <c r="I15" s="78">
        <v>85</v>
      </c>
      <c r="J15" s="78">
        <v>5730382.4509100001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>
        <v>0</v>
      </c>
      <c r="D16" s="78">
        <v>0</v>
      </c>
      <c r="E16" s="78">
        <v>0</v>
      </c>
      <c r="F16" s="78">
        <v>0</v>
      </c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/>
      <c r="F17" s="78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3992</v>
      </c>
      <c r="D18" s="76">
        <f t="shared" ref="D18:F18" si="4">D19+D20+D21+D22</f>
        <v>14503000</v>
      </c>
      <c r="E18" s="76">
        <f t="shared" si="4"/>
        <v>396</v>
      </c>
      <c r="F18" s="76">
        <f t="shared" si="4"/>
        <v>2548836.7333399998</v>
      </c>
      <c r="G18" s="63">
        <f t="shared" si="2"/>
        <v>9.9198396793587182</v>
      </c>
      <c r="H18" s="63">
        <f t="shared" si="3"/>
        <v>17.574548254430116</v>
      </c>
      <c r="I18" s="76">
        <f t="shared" ref="I18:J18" si="5">I19+I20+I21+I22</f>
        <v>2986</v>
      </c>
      <c r="J18" s="76">
        <f t="shared" si="5"/>
        <v>11515974.882660002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1543</v>
      </c>
      <c r="D19" s="78">
        <v>2577700</v>
      </c>
      <c r="E19" s="78">
        <v>290</v>
      </c>
      <c r="F19" s="78">
        <v>662660.63604000001</v>
      </c>
      <c r="G19" s="63">
        <f t="shared" si="2"/>
        <v>18.79455605962411</v>
      </c>
      <c r="H19" s="63">
        <f t="shared" si="3"/>
        <v>25.707438260464755</v>
      </c>
      <c r="I19" s="78">
        <v>2279</v>
      </c>
      <c r="J19" s="78">
        <v>3337946.8235200001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868</v>
      </c>
      <c r="D20" s="78">
        <v>9095400</v>
      </c>
      <c r="E20" s="78">
        <v>84</v>
      </c>
      <c r="F20" s="78">
        <v>1058695.6775499999</v>
      </c>
      <c r="G20" s="63">
        <f t="shared" si="2"/>
        <v>9.67741935483871</v>
      </c>
      <c r="H20" s="63">
        <f t="shared" si="3"/>
        <v>11.6399023412934</v>
      </c>
      <c r="I20" s="78">
        <v>629</v>
      </c>
      <c r="J20" s="78">
        <v>5261216.6499300003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437</v>
      </c>
      <c r="D21" s="78">
        <v>816800</v>
      </c>
      <c r="E21" s="78">
        <v>22</v>
      </c>
      <c r="F21" s="78">
        <v>827480.41975</v>
      </c>
      <c r="G21" s="63">
        <f t="shared" si="2"/>
        <v>5.0343249427917618</v>
      </c>
      <c r="H21" s="63">
        <f t="shared" si="3"/>
        <v>101.30759301542605</v>
      </c>
      <c r="I21" s="78">
        <v>78</v>
      </c>
      <c r="J21" s="78">
        <v>2916811.4092100002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1144</v>
      </c>
      <c r="D22" s="78">
        <v>2013100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395</v>
      </c>
      <c r="D24" s="76">
        <v>89000</v>
      </c>
      <c r="E24" s="76">
        <v>0</v>
      </c>
      <c r="F24" s="76">
        <v>0</v>
      </c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683</v>
      </c>
      <c r="D25" s="76">
        <v>231300</v>
      </c>
      <c r="E25" s="76">
        <v>32</v>
      </c>
      <c r="F25" s="76">
        <v>12885.711800000001</v>
      </c>
      <c r="G25" s="63">
        <f t="shared" si="2"/>
        <v>4.6852122986822842</v>
      </c>
      <c r="H25" s="63">
        <f t="shared" si="3"/>
        <v>5.5709951578037185</v>
      </c>
      <c r="I25" s="76">
        <v>121</v>
      </c>
      <c r="J25" s="76">
        <v>59786.379740000004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1329</v>
      </c>
      <c r="D26" s="76">
        <v>1722600</v>
      </c>
      <c r="E26" s="76">
        <v>280</v>
      </c>
      <c r="F26" s="76">
        <v>228559.9797</v>
      </c>
      <c r="G26" s="63">
        <f t="shared" si="2"/>
        <v>21.068472535741158</v>
      </c>
      <c r="H26" s="63">
        <f t="shared" si="3"/>
        <v>13.268314158829675</v>
      </c>
      <c r="I26" s="76">
        <v>2642</v>
      </c>
      <c r="J26" s="76">
        <v>2923205.2820700002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357</v>
      </c>
      <c r="D27" s="76">
        <v>75300</v>
      </c>
      <c r="E27" s="76"/>
      <c r="F27" s="76"/>
      <c r="G27" s="63">
        <f t="shared" si="2"/>
        <v>0</v>
      </c>
      <c r="H27" s="63">
        <f t="shared" si="3"/>
        <v>0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463</v>
      </c>
      <c r="D28" s="76">
        <v>152200</v>
      </c>
      <c r="E28" s="76"/>
      <c r="F28" s="76"/>
      <c r="G28" s="63">
        <f t="shared" si="2"/>
        <v>0</v>
      </c>
      <c r="H28" s="63">
        <f t="shared" si="3"/>
        <v>0</v>
      </c>
      <c r="I28" s="76">
        <v>1</v>
      </c>
      <c r="J28" s="76">
        <v>5048.0855199999996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1232</v>
      </c>
      <c r="D29" s="76">
        <v>478200</v>
      </c>
      <c r="E29" s="76">
        <v>60</v>
      </c>
      <c r="F29" s="76">
        <v>2047.5</v>
      </c>
      <c r="G29" s="63">
        <f t="shared" si="2"/>
        <v>4.8701298701298708</v>
      </c>
      <c r="H29" s="63">
        <f t="shared" si="3"/>
        <v>0.428168130489335</v>
      </c>
      <c r="I29" s="76">
        <v>107</v>
      </c>
      <c r="J29" s="76">
        <v>2751.8111400000003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>
        <v>0</v>
      </c>
      <c r="F30" s="78">
        <v>0</v>
      </c>
      <c r="G30" s="63" t="e">
        <f t="shared" si="2"/>
        <v>#DIV/0!</v>
      </c>
      <c r="H30" s="63" t="e">
        <f t="shared" si="3"/>
        <v>#DIV/0!</v>
      </c>
      <c r="I30" s="78">
        <v>0</v>
      </c>
      <c r="J30" s="78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23284</v>
      </c>
      <c r="D31" s="78">
        <f t="shared" ref="D31:F31" si="6">D12+D18+D24+D25+D26+D27+D28+D29</f>
        <v>24352000</v>
      </c>
      <c r="E31" s="78">
        <f t="shared" si="6"/>
        <v>991</v>
      </c>
      <c r="F31" s="78">
        <f t="shared" si="6"/>
        <v>3985410.9595500003</v>
      </c>
      <c r="G31" s="63">
        <f t="shared" si="2"/>
        <v>4.2561415564336027</v>
      </c>
      <c r="H31" s="63">
        <f t="shared" si="3"/>
        <v>16.365846581594941</v>
      </c>
      <c r="I31" s="78">
        <f t="shared" ref="I31:J31" si="7">I12+I18+I24+I25+I26+I27+I28+I29</f>
        <v>6829</v>
      </c>
      <c r="J31" s="78">
        <f t="shared" si="7"/>
        <v>21187312.646950003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3206</v>
      </c>
      <c r="D32" s="78">
        <v>1767300</v>
      </c>
      <c r="E32" s="78">
        <v>304</v>
      </c>
      <c r="F32" s="78">
        <v>377812.89455000003</v>
      </c>
      <c r="G32" s="63">
        <f t="shared" si="2"/>
        <v>9.4822208359326261</v>
      </c>
      <c r="H32" s="63">
        <f t="shared" si="3"/>
        <v>21.377971739376449</v>
      </c>
      <c r="I32" s="78">
        <v>1077</v>
      </c>
      <c r="J32" s="78">
        <v>1367331.7941400001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1</v>
      </c>
      <c r="F35" s="78">
        <v>7500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3</v>
      </c>
      <c r="J35" s="78">
        <v>51996.744989999999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46</v>
      </c>
      <c r="D36" s="78">
        <v>59200</v>
      </c>
      <c r="E36" s="78">
        <v>7</v>
      </c>
      <c r="F36" s="78">
        <v>7193.1139999999996</v>
      </c>
      <c r="G36" s="63">
        <f t="shared" si="8"/>
        <v>15.217391304347828</v>
      </c>
      <c r="H36" s="63">
        <f t="shared" si="9"/>
        <v>12.150530405405405</v>
      </c>
      <c r="I36" s="78">
        <v>24</v>
      </c>
      <c r="J36" s="78">
        <v>49126.552619999995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1214</v>
      </c>
      <c r="D37" s="78">
        <v>4658200</v>
      </c>
      <c r="E37" s="78">
        <v>193</v>
      </c>
      <c r="F37" s="78">
        <v>594606.87662999996</v>
      </c>
      <c r="G37" s="63">
        <f t="shared" si="8"/>
        <v>15.897858319604612</v>
      </c>
      <c r="H37" s="63">
        <f t="shared" si="9"/>
        <v>12.764734803786871</v>
      </c>
      <c r="I37" s="78">
        <v>1822</v>
      </c>
      <c r="J37" s="78">
        <v>6443077.3048100006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632</v>
      </c>
      <c r="D38" s="78">
        <v>2306300</v>
      </c>
      <c r="E38" s="78">
        <v>173</v>
      </c>
      <c r="F38" s="78">
        <v>390105.52854000003</v>
      </c>
      <c r="G38" s="63">
        <f t="shared" si="8"/>
        <v>27.37341772151899</v>
      </c>
      <c r="H38" s="63">
        <f t="shared" si="9"/>
        <v>16.914778152885575</v>
      </c>
      <c r="I38" s="78">
        <v>1351</v>
      </c>
      <c r="J38" s="78">
        <v>1640913.4830699998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4570</v>
      </c>
      <c r="D39" s="78">
        <v>64164100</v>
      </c>
      <c r="E39" s="78">
        <v>3564</v>
      </c>
      <c r="F39" s="78">
        <v>64460670.425690003</v>
      </c>
      <c r="G39" s="63">
        <f t="shared" si="8"/>
        <v>77.986870897155356</v>
      </c>
      <c r="H39" s="63">
        <f t="shared" si="9"/>
        <v>100.46220616464659</v>
      </c>
      <c r="I39" s="78">
        <v>5964</v>
      </c>
      <c r="J39" s="78">
        <v>67060181.384180002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6462</v>
      </c>
      <c r="D40" s="64">
        <f t="shared" ref="D40:F40" si="10">D35+D36+D37+D38+D39</f>
        <v>71187800</v>
      </c>
      <c r="E40" s="64">
        <f t="shared" si="10"/>
        <v>3938</v>
      </c>
      <c r="F40" s="64">
        <f t="shared" si="10"/>
        <v>65460075.944860004</v>
      </c>
      <c r="G40" s="63">
        <f t="shared" si="8"/>
        <v>60.940885174868463</v>
      </c>
      <c r="H40" s="63">
        <f t="shared" si="9"/>
        <v>91.95406508539385</v>
      </c>
      <c r="I40" s="64">
        <f t="shared" ref="I40:J40" si="11">I35+I36+I37+I38+I39</f>
        <v>9164</v>
      </c>
      <c r="J40" s="64">
        <f t="shared" si="11"/>
        <v>75245295.469669998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29746</v>
      </c>
      <c r="D41" s="61">
        <f t="shared" ref="D41:F41" si="12">D31+D40</f>
        <v>95539800</v>
      </c>
      <c r="E41" s="61">
        <f t="shared" si="12"/>
        <v>4929</v>
      </c>
      <c r="F41" s="61">
        <f t="shared" si="12"/>
        <v>69445486.904410005</v>
      </c>
      <c r="G41" s="63">
        <f t="shared" si="8"/>
        <v>16.570295165736571</v>
      </c>
      <c r="H41" s="63">
        <f t="shared" si="9"/>
        <v>72.687494535690888</v>
      </c>
      <c r="I41" s="61">
        <f t="shared" ref="I41:J41" si="13">I31+I40</f>
        <v>15993</v>
      </c>
      <c r="J41" s="61">
        <f t="shared" si="13"/>
        <v>96432608.116620004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3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1853</v>
      </c>
      <c r="D12" s="76">
        <f t="shared" ref="D12:F12" si="0">D13+D14+D15</f>
        <v>179666.8</v>
      </c>
      <c r="E12" s="76">
        <f t="shared" si="0"/>
        <v>336</v>
      </c>
      <c r="F12" s="76">
        <f t="shared" si="0"/>
        <v>89881.797999999995</v>
      </c>
      <c r="G12" s="63">
        <f>E12/C12*100</f>
        <v>18.132757690232058</v>
      </c>
      <c r="H12" s="63">
        <f>F12/D12*100</f>
        <v>50.026937642346837</v>
      </c>
      <c r="I12" s="76">
        <f t="shared" ref="I12:J12" si="1">I13+I14+I15</f>
        <v>126</v>
      </c>
      <c r="J12" s="76">
        <f t="shared" si="1"/>
        <v>119278.99743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1290</v>
      </c>
      <c r="D13" s="78">
        <v>118902.8</v>
      </c>
      <c r="E13" s="78">
        <v>336</v>
      </c>
      <c r="F13" s="78">
        <v>89881.797999999995</v>
      </c>
      <c r="G13" s="63">
        <f>E13/C13*100</f>
        <v>26.046511627906977</v>
      </c>
      <c r="H13" s="63">
        <f>F13/D13*100</f>
        <v>75.592667287902387</v>
      </c>
      <c r="I13" s="78">
        <v>126</v>
      </c>
      <c r="J13" s="78">
        <v>119278.99743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43</v>
      </c>
      <c r="D14" s="78">
        <v>7620</v>
      </c>
      <c r="E14" s="78"/>
      <c r="F14" s="78"/>
      <c r="G14" s="63">
        <f t="shared" ref="G14:G33" si="2">E14/C14*100</f>
        <v>0</v>
      </c>
      <c r="H14" s="63">
        <f t="shared" ref="H14:H33" si="3">F14/D14*100</f>
        <v>0</v>
      </c>
      <c r="I14" s="78"/>
      <c r="J14" s="78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520</v>
      </c>
      <c r="D15" s="78">
        <v>53144</v>
      </c>
      <c r="E15" s="78"/>
      <c r="F15" s="78"/>
      <c r="G15" s="63">
        <f t="shared" si="2"/>
        <v>0</v>
      </c>
      <c r="H15" s="63">
        <f t="shared" si="3"/>
        <v>0</v>
      </c>
      <c r="I15" s="78"/>
      <c r="J15" s="78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/>
      <c r="F17" s="78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752</v>
      </c>
      <c r="D18" s="76">
        <f t="shared" ref="D18:F18" si="4">D19+D20+D21+D22</f>
        <v>413634</v>
      </c>
      <c r="E18" s="76">
        <f t="shared" si="4"/>
        <v>144</v>
      </c>
      <c r="F18" s="76">
        <f t="shared" si="4"/>
        <v>863039.38</v>
      </c>
      <c r="G18" s="63">
        <f t="shared" si="2"/>
        <v>19.148936170212767</v>
      </c>
      <c r="H18" s="63">
        <f t="shared" si="3"/>
        <v>208.64807535163936</v>
      </c>
      <c r="I18" s="76">
        <f t="shared" ref="I18:J18" si="5">I19+I20+I21+I22</f>
        <v>661</v>
      </c>
      <c r="J18" s="76">
        <f t="shared" si="5"/>
        <v>6081053.3988000005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190</v>
      </c>
      <c r="D19" s="78">
        <v>46244</v>
      </c>
      <c r="E19" s="78">
        <v>87</v>
      </c>
      <c r="F19" s="78">
        <v>424526.49</v>
      </c>
      <c r="G19" s="63">
        <f t="shared" si="2"/>
        <v>45.789473684210527</v>
      </c>
      <c r="H19" s="63">
        <f t="shared" si="3"/>
        <v>918.01420724850789</v>
      </c>
      <c r="I19" s="78">
        <v>402</v>
      </c>
      <c r="J19" s="78">
        <v>2057241.49783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159</v>
      </c>
      <c r="D20" s="78">
        <v>217799</v>
      </c>
      <c r="E20" s="78">
        <v>31</v>
      </c>
      <c r="F20" s="78">
        <v>271612.89</v>
      </c>
      <c r="G20" s="63">
        <f t="shared" si="2"/>
        <v>19.49685534591195</v>
      </c>
      <c r="H20" s="63">
        <f t="shared" si="3"/>
        <v>124.7080519194303</v>
      </c>
      <c r="I20" s="78">
        <v>199</v>
      </c>
      <c r="J20" s="78">
        <v>2229756.2467800002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163</v>
      </c>
      <c r="D21" s="78">
        <v>51479</v>
      </c>
      <c r="E21" s="78">
        <v>26</v>
      </c>
      <c r="F21" s="78">
        <v>166900</v>
      </c>
      <c r="G21" s="63">
        <f t="shared" si="2"/>
        <v>15.950920245398773</v>
      </c>
      <c r="H21" s="63">
        <f t="shared" si="3"/>
        <v>324.20987198663533</v>
      </c>
      <c r="I21" s="78">
        <v>60</v>
      </c>
      <c r="J21" s="78">
        <v>1794055.6541900001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240</v>
      </c>
      <c r="D22" s="78">
        <v>98112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60</v>
      </c>
      <c r="D24" s="76">
        <v>21331</v>
      </c>
      <c r="E24" s="76">
        <v>33</v>
      </c>
      <c r="F24" s="76">
        <v>0</v>
      </c>
      <c r="G24" s="63">
        <f t="shared" si="2"/>
        <v>55.000000000000007</v>
      </c>
      <c r="H24" s="63">
        <f t="shared" si="3"/>
        <v>0</v>
      </c>
      <c r="I24" s="76">
        <v>33</v>
      </c>
      <c r="J24" s="76">
        <v>269563.82701000001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75</v>
      </c>
      <c r="D25" s="76">
        <v>24281</v>
      </c>
      <c r="E25" s="76">
        <v>2</v>
      </c>
      <c r="F25" s="76">
        <v>839.97400000000005</v>
      </c>
      <c r="G25" s="63">
        <f t="shared" si="2"/>
        <v>2.666666666666667</v>
      </c>
      <c r="H25" s="63">
        <f t="shared" si="3"/>
        <v>3.459387998846835</v>
      </c>
      <c r="I25" s="76">
        <v>14</v>
      </c>
      <c r="J25" s="76">
        <v>7737.8786300000002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234</v>
      </c>
      <c r="D26" s="76">
        <v>191120</v>
      </c>
      <c r="E26" s="76">
        <v>122</v>
      </c>
      <c r="F26" s="76">
        <v>228972.97200000001</v>
      </c>
      <c r="G26" s="63">
        <f t="shared" si="2"/>
        <v>52.136752136752143</v>
      </c>
      <c r="H26" s="63">
        <f t="shared" si="3"/>
        <v>119.80586647132692</v>
      </c>
      <c r="I26" s="76">
        <v>914</v>
      </c>
      <c r="J26" s="76">
        <v>1342765.32473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61</v>
      </c>
      <c r="D27" s="76">
        <v>17037</v>
      </c>
      <c r="E27" s="76"/>
      <c r="F27" s="76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90</v>
      </c>
      <c r="D28" s="76">
        <v>33842</v>
      </c>
      <c r="E28" s="76"/>
      <c r="F28" s="76"/>
      <c r="G28" s="63">
        <f t="shared" si="2"/>
        <v>0</v>
      </c>
      <c r="H28" s="63">
        <f t="shared" si="3"/>
        <v>0</v>
      </c>
      <c r="I28" s="76">
        <v>1</v>
      </c>
      <c r="J28" s="76">
        <v>2619.36427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415</v>
      </c>
      <c r="D29" s="76">
        <v>59412</v>
      </c>
      <c r="E29" s="76">
        <v>6</v>
      </c>
      <c r="F29" s="76">
        <v>60</v>
      </c>
      <c r="G29" s="63">
        <f t="shared" si="2"/>
        <v>1.4457831325301205</v>
      </c>
      <c r="H29" s="63">
        <f t="shared" si="3"/>
        <v>0.10098969905069682</v>
      </c>
      <c r="I29" s="76">
        <v>11</v>
      </c>
      <c r="J29" s="76">
        <v>139.77923000000001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3540</v>
      </c>
      <c r="D31" s="78">
        <f t="shared" ref="D31:F31" si="6">D12+D18+D24+D25+D26+D27+D28+D29</f>
        <v>940323.8</v>
      </c>
      <c r="E31" s="78">
        <f t="shared" si="6"/>
        <v>643</v>
      </c>
      <c r="F31" s="78">
        <f t="shared" si="6"/>
        <v>1182794.1240000001</v>
      </c>
      <c r="G31" s="63">
        <f t="shared" si="2"/>
        <v>18.163841807909606</v>
      </c>
      <c r="H31" s="63">
        <f t="shared" si="3"/>
        <v>125.7858329226592</v>
      </c>
      <c r="I31" s="78">
        <f t="shared" ref="I31:J31" si="7">I12+I18+I24+I25+I26+I27+I28+I29</f>
        <v>1760</v>
      </c>
      <c r="J31" s="78">
        <f t="shared" si="7"/>
        <v>7823158.570100002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490</v>
      </c>
      <c r="D32" s="78">
        <v>134964</v>
      </c>
      <c r="E32" s="78">
        <v>243</v>
      </c>
      <c r="F32" s="78">
        <v>33082.019999999997</v>
      </c>
      <c r="G32" s="63">
        <f t="shared" si="2"/>
        <v>49.591836734693878</v>
      </c>
      <c r="H32" s="63">
        <f t="shared" si="3"/>
        <v>24.511736463056813</v>
      </c>
      <c r="I32" s="78">
        <v>425</v>
      </c>
      <c r="J32" s="78">
        <v>99820.772110000005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>
        <v>246</v>
      </c>
      <c r="F35" s="78">
        <v>100609.825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277</v>
      </c>
      <c r="J35" s="78">
        <v>126387.56982999999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/>
      <c r="F36" s="78"/>
      <c r="G36" s="63" t="e">
        <f t="shared" si="8"/>
        <v>#DIV/0!</v>
      </c>
      <c r="H36" s="63" t="e">
        <f t="shared" si="9"/>
        <v>#DIV/0!</v>
      </c>
      <c r="I36" s="78">
        <v>10</v>
      </c>
      <c r="J36" s="78">
        <v>17326.111399999998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164</v>
      </c>
      <c r="D37" s="78">
        <v>83354</v>
      </c>
      <c r="E37" s="78">
        <v>147</v>
      </c>
      <c r="F37" s="78">
        <v>760973.57</v>
      </c>
      <c r="G37" s="63">
        <f t="shared" si="8"/>
        <v>89.634146341463421</v>
      </c>
      <c r="H37" s="63">
        <f t="shared" si="9"/>
        <v>912.94187441514487</v>
      </c>
      <c r="I37" s="78">
        <v>823</v>
      </c>
      <c r="J37" s="78">
        <v>4527478.2462600004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3</v>
      </c>
      <c r="D38" s="78">
        <v>1330</v>
      </c>
      <c r="E38" s="78">
        <v>1019</v>
      </c>
      <c r="F38" s="78">
        <v>352288.84260000003</v>
      </c>
      <c r="G38" s="63">
        <f t="shared" si="8"/>
        <v>33966.666666666672</v>
      </c>
      <c r="H38" s="63">
        <f t="shared" si="9"/>
        <v>26487.882902255642</v>
      </c>
      <c r="I38" s="78">
        <v>2173</v>
      </c>
      <c r="J38" s="78">
        <v>904157.75929999992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360</v>
      </c>
      <c r="D39" s="78">
        <v>70976</v>
      </c>
      <c r="E39" s="78">
        <v>149</v>
      </c>
      <c r="F39" s="78">
        <v>3586982.0280599999</v>
      </c>
      <c r="G39" s="63">
        <f t="shared" si="8"/>
        <v>41.388888888888886</v>
      </c>
      <c r="H39" s="63">
        <f t="shared" si="9"/>
        <v>5053.7956887680348</v>
      </c>
      <c r="I39" s="78">
        <v>883</v>
      </c>
      <c r="J39" s="78">
        <v>23303948.168619998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527</v>
      </c>
      <c r="D40" s="64">
        <f t="shared" ref="D40:F40" si="10">D35+D36+D37+D38+D39</f>
        <v>155660</v>
      </c>
      <c r="E40" s="64">
        <f t="shared" si="10"/>
        <v>1561</v>
      </c>
      <c r="F40" s="64">
        <f t="shared" si="10"/>
        <v>4800854.26566</v>
      </c>
      <c r="G40" s="63">
        <f t="shared" si="8"/>
        <v>296.20493358633775</v>
      </c>
      <c r="H40" s="63">
        <f t="shared" si="9"/>
        <v>3084.1926414364639</v>
      </c>
      <c r="I40" s="64">
        <f t="shared" ref="I40:J40" si="11">I35+I36+I37+I38+I39</f>
        <v>4166</v>
      </c>
      <c r="J40" s="64">
        <f t="shared" si="11"/>
        <v>28879297.855409998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4067</v>
      </c>
      <c r="D41" s="61">
        <f t="shared" ref="D41:F41" si="12">D31+D40</f>
        <v>1095983.8</v>
      </c>
      <c r="E41" s="61">
        <f t="shared" si="12"/>
        <v>2204</v>
      </c>
      <c r="F41" s="61">
        <f t="shared" si="12"/>
        <v>5983648.3896599999</v>
      </c>
      <c r="G41" s="63">
        <f t="shared" si="8"/>
        <v>54.192279321367096</v>
      </c>
      <c r="H41" s="63">
        <f t="shared" si="9"/>
        <v>545.96139009171475</v>
      </c>
      <c r="I41" s="61">
        <f t="shared" ref="I41:J41" si="13">I31+I40</f>
        <v>5926</v>
      </c>
      <c r="J41" s="61">
        <f t="shared" si="13"/>
        <v>36702456.425510004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4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36056</v>
      </c>
      <c r="D12" s="76">
        <f t="shared" ref="D12:F12" si="0">D13+D14+D15</f>
        <v>7282092.3509999998</v>
      </c>
      <c r="E12" s="76">
        <f t="shared" si="0"/>
        <v>36546</v>
      </c>
      <c r="F12" s="76">
        <f t="shared" si="0"/>
        <v>22042038.36304</v>
      </c>
      <c r="G12" s="63">
        <f>E12/C12*100</f>
        <v>101.35899711559794</v>
      </c>
      <c r="H12" s="63">
        <f>F12/D12*100</f>
        <v>302.68825635001895</v>
      </c>
      <c r="I12" s="76">
        <f t="shared" ref="I12:J12" si="1">I13+I14+I15</f>
        <v>113235</v>
      </c>
      <c r="J12" s="76">
        <f t="shared" si="1"/>
        <v>40385236.302319996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33439</v>
      </c>
      <c r="D13" s="78">
        <v>4125446.4029999999</v>
      </c>
      <c r="E13" s="78">
        <v>34878</v>
      </c>
      <c r="F13" s="78">
        <v>7739972.1392000001</v>
      </c>
      <c r="G13" s="63">
        <f t="shared" ref="G13:G16" si="2">E13/C13*100</f>
        <v>104.30335835401776</v>
      </c>
      <c r="H13" s="63">
        <f t="shared" ref="H13:H16" si="3">F13/D13*100</f>
        <v>187.61538469077038</v>
      </c>
      <c r="I13" s="78">
        <v>111849</v>
      </c>
      <c r="J13" s="78">
        <v>22347386.362879999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1104</v>
      </c>
      <c r="D14" s="78">
        <v>522313.76250000001</v>
      </c>
      <c r="E14" s="78">
        <v>38</v>
      </c>
      <c r="F14" s="78">
        <v>242869.94344999999</v>
      </c>
      <c r="G14" s="63">
        <f t="shared" si="2"/>
        <v>3.4420289855072466</v>
      </c>
      <c r="H14" s="63">
        <f t="shared" si="3"/>
        <v>46.498859667707869</v>
      </c>
      <c r="I14" s="78">
        <v>90</v>
      </c>
      <c r="J14" s="78">
        <v>1624338.2382799999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1513</v>
      </c>
      <c r="D15" s="78">
        <v>2634332.1855000001</v>
      </c>
      <c r="E15" s="78">
        <v>1630</v>
      </c>
      <c r="F15" s="78">
        <v>14059196.28039</v>
      </c>
      <c r="G15" s="63">
        <f t="shared" si="2"/>
        <v>107.73298083278256</v>
      </c>
      <c r="H15" s="63">
        <f t="shared" si="3"/>
        <v>533.69109475924142</v>
      </c>
      <c r="I15" s="78">
        <v>1296</v>
      </c>
      <c r="J15" s="78">
        <v>16413511.701160001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>
        <v>35862</v>
      </c>
      <c r="F17" s="78">
        <v>5483569.0563199995</v>
      </c>
      <c r="G17" s="63" t="e">
        <f t="shared" ref="G17:G33" si="4">E17/C17*100</f>
        <v>#DIV/0!</v>
      </c>
      <c r="H17" s="63" t="e">
        <f t="shared" ref="H17:H33" si="5">F17/D17*100</f>
        <v>#DIV/0!</v>
      </c>
      <c r="I17" s="78">
        <v>112711</v>
      </c>
      <c r="J17" s="78">
        <v>16897764.838029999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34039</v>
      </c>
      <c r="D18" s="76">
        <f t="shared" ref="D18:F18" si="6">D19+D20+D21+D22</f>
        <v>73295860</v>
      </c>
      <c r="E18" s="76">
        <f t="shared" si="6"/>
        <v>26950</v>
      </c>
      <c r="F18" s="76">
        <f t="shared" si="6"/>
        <v>94805299.961470008</v>
      </c>
      <c r="G18" s="63">
        <f t="shared" si="4"/>
        <v>79.173888774640858</v>
      </c>
      <c r="H18" s="63">
        <f t="shared" si="5"/>
        <v>129.34605032462954</v>
      </c>
      <c r="I18" s="76">
        <f t="shared" ref="I18:J18" si="7">I19+I20+I21+I22</f>
        <v>32459</v>
      </c>
      <c r="J18" s="76">
        <f t="shared" si="7"/>
        <v>160362036.77701998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5848</v>
      </c>
      <c r="D19" s="78">
        <v>16233046</v>
      </c>
      <c r="E19" s="78">
        <v>4843</v>
      </c>
      <c r="F19" s="78">
        <v>13441211.271270001</v>
      </c>
      <c r="G19" s="63">
        <f t="shared" si="4"/>
        <v>82.814637482900139</v>
      </c>
      <c r="H19" s="63">
        <f t="shared" si="5"/>
        <v>82.801535037047273</v>
      </c>
      <c r="I19" s="78">
        <v>12272</v>
      </c>
      <c r="J19" s="78">
        <v>38870747.324390002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11684</v>
      </c>
      <c r="D20" s="78">
        <v>37690650</v>
      </c>
      <c r="E20" s="78">
        <v>10757</v>
      </c>
      <c r="F20" s="78">
        <v>35397285.741330005</v>
      </c>
      <c r="G20" s="63">
        <f t="shared" si="4"/>
        <v>92.066073262581298</v>
      </c>
      <c r="H20" s="63">
        <f t="shared" si="5"/>
        <v>93.915296608920258</v>
      </c>
      <c r="I20" s="78">
        <v>13555</v>
      </c>
      <c r="J20" s="78">
        <v>68153142.526639998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14130</v>
      </c>
      <c r="D21" s="78">
        <v>17088862</v>
      </c>
      <c r="E21" s="78">
        <v>11350</v>
      </c>
      <c r="F21" s="78">
        <v>45966802.948870003</v>
      </c>
      <c r="G21" s="63">
        <f t="shared" si="4"/>
        <v>80.325548478414717</v>
      </c>
      <c r="H21" s="63">
        <f t="shared" si="5"/>
        <v>268.98691644224175</v>
      </c>
      <c r="I21" s="78">
        <v>6632</v>
      </c>
      <c r="J21" s="78">
        <v>53338146.92599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2377</v>
      </c>
      <c r="D22" s="78">
        <v>2283302</v>
      </c>
      <c r="E22" s="78">
        <v>0</v>
      </c>
      <c r="F22" s="78">
        <v>0</v>
      </c>
      <c r="G22" s="63">
        <f t="shared" si="4"/>
        <v>0</v>
      </c>
      <c r="H22" s="63">
        <f t="shared" si="5"/>
        <v>0</v>
      </c>
      <c r="I22" s="78">
        <v>0</v>
      </c>
      <c r="J22" s="78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>
        <v>0</v>
      </c>
      <c r="F23" s="78">
        <v>0</v>
      </c>
      <c r="G23" s="63" t="e">
        <f t="shared" si="4"/>
        <v>#DIV/0!</v>
      </c>
      <c r="H23" s="63" t="e">
        <f t="shared" si="5"/>
        <v>#DIV/0!</v>
      </c>
      <c r="I23" s="78">
        <v>0</v>
      </c>
      <c r="J23" s="78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475</v>
      </c>
      <c r="D24" s="76">
        <v>98513</v>
      </c>
      <c r="E24" s="76">
        <v>47</v>
      </c>
      <c r="F24" s="76">
        <v>1040880.8722100001</v>
      </c>
      <c r="G24" s="63">
        <f t="shared" si="4"/>
        <v>9.8947368421052637</v>
      </c>
      <c r="H24" s="63">
        <f t="shared" si="5"/>
        <v>1056.5924012160831</v>
      </c>
      <c r="I24" s="76">
        <v>0</v>
      </c>
      <c r="J24" s="76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909</v>
      </c>
      <c r="D25" s="76">
        <v>186777</v>
      </c>
      <c r="E25" s="76">
        <v>0</v>
      </c>
      <c r="F25" s="76">
        <v>0</v>
      </c>
      <c r="G25" s="63">
        <f t="shared" si="4"/>
        <v>0</v>
      </c>
      <c r="H25" s="63">
        <f t="shared" si="5"/>
        <v>0</v>
      </c>
      <c r="I25" s="76">
        <v>24</v>
      </c>
      <c r="J25" s="76">
        <v>2628.87095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1721</v>
      </c>
      <c r="D26" s="76">
        <v>1127042</v>
      </c>
      <c r="E26" s="76">
        <v>66</v>
      </c>
      <c r="F26" s="76">
        <v>77346.740000000005</v>
      </c>
      <c r="G26" s="63">
        <f t="shared" si="4"/>
        <v>3.834979662986636</v>
      </c>
      <c r="H26" s="63">
        <f t="shared" si="5"/>
        <v>6.8628090168778089</v>
      </c>
      <c r="I26" s="76">
        <v>645</v>
      </c>
      <c r="J26" s="76">
        <v>1418867.55926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494</v>
      </c>
      <c r="D27" s="76">
        <v>94229</v>
      </c>
      <c r="E27" s="76">
        <v>0</v>
      </c>
      <c r="F27" s="76">
        <v>0</v>
      </c>
      <c r="G27" s="63">
        <f t="shared" si="4"/>
        <v>0</v>
      </c>
      <c r="H27" s="63">
        <f t="shared" si="5"/>
        <v>0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783</v>
      </c>
      <c r="D28" s="76">
        <v>406735</v>
      </c>
      <c r="E28" s="76">
        <v>0</v>
      </c>
      <c r="F28" s="76">
        <v>0</v>
      </c>
      <c r="G28" s="63">
        <f t="shared" si="4"/>
        <v>0</v>
      </c>
      <c r="H28" s="63">
        <f t="shared" si="5"/>
        <v>0</v>
      </c>
      <c r="I28" s="76">
        <v>0</v>
      </c>
      <c r="J28" s="76">
        <v>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1390</v>
      </c>
      <c r="D29" s="76">
        <v>359501</v>
      </c>
      <c r="E29" s="76">
        <v>7858</v>
      </c>
      <c r="F29" s="76">
        <v>228504.413</v>
      </c>
      <c r="G29" s="63">
        <f t="shared" si="4"/>
        <v>565.32374100719426</v>
      </c>
      <c r="H29" s="63">
        <f t="shared" si="5"/>
        <v>63.561551428229691</v>
      </c>
      <c r="I29" s="76">
        <v>35820</v>
      </c>
      <c r="J29" s="76">
        <v>463254.01814999996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4"/>
        <v>#DIV/0!</v>
      </c>
      <c r="H30" s="63" t="e">
        <f t="shared" si="5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75867</v>
      </c>
      <c r="D31" s="89">
        <f t="shared" ref="D31:F31" si="8">D12+D18+D24+D25+D26+D27+D28+D29</f>
        <v>82850749.350999996</v>
      </c>
      <c r="E31" s="78">
        <f t="shared" si="8"/>
        <v>71467</v>
      </c>
      <c r="F31" s="78">
        <f t="shared" si="8"/>
        <v>118194070.34972</v>
      </c>
      <c r="G31" s="63">
        <f t="shared" si="4"/>
        <v>94.200376975496596</v>
      </c>
      <c r="H31" s="63">
        <f t="shared" si="5"/>
        <v>142.65902393831928</v>
      </c>
      <c r="I31" s="78">
        <f t="shared" ref="I31:J31" si="9">I12+I18+I24+I25+I26+I27+I28+I29</f>
        <v>182183</v>
      </c>
      <c r="J31" s="78">
        <f t="shared" si="9"/>
        <v>202632023.52770001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19574</v>
      </c>
      <c r="D32" s="78">
        <v>10751084</v>
      </c>
      <c r="E32" s="78">
        <v>42288</v>
      </c>
      <c r="F32" s="78">
        <v>14740792.90631</v>
      </c>
      <c r="G32" s="63">
        <f t="shared" si="4"/>
        <v>216.0416879534076</v>
      </c>
      <c r="H32" s="63">
        <f t="shared" si="5"/>
        <v>137.1098291698772</v>
      </c>
      <c r="I32" s="78">
        <v>144742</v>
      </c>
      <c r="J32" s="78">
        <v>33552328.07494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4"/>
        <v>#DIV/0!</v>
      </c>
      <c r="H33" s="63" t="e">
        <f t="shared" si="5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" si="10">E35/C35*100</f>
        <v>#DIV/0!</v>
      </c>
      <c r="H35" s="63" t="e">
        <f t="shared" ref="H35" si="11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/>
      <c r="F36" s="78"/>
      <c r="G36" s="63" t="e">
        <f t="shared" ref="G36:G41" si="12">E36/C36*100</f>
        <v>#DIV/0!</v>
      </c>
      <c r="H36" s="63" t="e">
        <f t="shared" ref="H36:H41" si="13">F36/D36*100</f>
        <v>#DIV/0!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5256</v>
      </c>
      <c r="D37" s="78">
        <v>13927921</v>
      </c>
      <c r="E37" s="78"/>
      <c r="F37" s="78"/>
      <c r="G37" s="63">
        <f t="shared" si="12"/>
        <v>0</v>
      </c>
      <c r="H37" s="63">
        <f t="shared" si="13"/>
        <v>0</v>
      </c>
      <c r="I37" s="78"/>
      <c r="J37" s="78"/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/>
      <c r="D38" s="78"/>
      <c r="E38" s="78"/>
      <c r="F38" s="78"/>
      <c r="G38" s="63" t="e">
        <f t="shared" si="12"/>
        <v>#DIV/0!</v>
      </c>
      <c r="H38" s="63" t="e">
        <f t="shared" si="13"/>
        <v>#DIV/0!</v>
      </c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3551080</v>
      </c>
      <c r="D39" s="78">
        <v>498021307</v>
      </c>
      <c r="E39" s="78">
        <v>697680</v>
      </c>
      <c r="F39" s="78">
        <v>704239199.62706995</v>
      </c>
      <c r="G39" s="63">
        <f t="shared" si="12"/>
        <v>19.64698063687667</v>
      </c>
      <c r="H39" s="63">
        <f t="shared" si="13"/>
        <v>141.40744376366007</v>
      </c>
      <c r="I39" s="78">
        <v>3535537</v>
      </c>
      <c r="J39" s="78">
        <v>611572427.1552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3556336</v>
      </c>
      <c r="D40" s="64">
        <f t="shared" ref="D40:F40" si="14">D35+D36+D37+D38+D39</f>
        <v>511949228</v>
      </c>
      <c r="E40" s="64">
        <f t="shared" si="14"/>
        <v>697680</v>
      </c>
      <c r="F40" s="64">
        <f t="shared" si="14"/>
        <v>704239199.62706995</v>
      </c>
      <c r="G40" s="63">
        <f t="shared" si="12"/>
        <v>19.617943861322441</v>
      </c>
      <c r="H40" s="63">
        <f t="shared" si="13"/>
        <v>137.56035972127103</v>
      </c>
      <c r="I40" s="64">
        <f t="shared" ref="I40:J40" si="15">I35+I36+I37+I38+I39</f>
        <v>3535537</v>
      </c>
      <c r="J40" s="64">
        <f t="shared" si="15"/>
        <v>611572427.1552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3632203</v>
      </c>
      <c r="D41" s="61">
        <f t="shared" ref="D41:F41" si="16">D31+D40</f>
        <v>594799977.35099995</v>
      </c>
      <c r="E41" s="61">
        <f t="shared" si="16"/>
        <v>769147</v>
      </c>
      <c r="F41" s="61">
        <f t="shared" si="16"/>
        <v>822433269.97678995</v>
      </c>
      <c r="G41" s="63">
        <f t="shared" si="12"/>
        <v>21.175771288113577</v>
      </c>
      <c r="H41" s="63">
        <f t="shared" si="13"/>
        <v>138.27056175078843</v>
      </c>
      <c r="I41" s="61">
        <f t="shared" ref="I41:J41" si="17">I31+I40</f>
        <v>3717720</v>
      </c>
      <c r="J41" s="61">
        <f t="shared" si="17"/>
        <v>814204450.68289995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7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39542</v>
      </c>
      <c r="D12" s="88">
        <f t="shared" ref="D12:F12" si="0">D13+D14+D15</f>
        <v>19575601.684</v>
      </c>
      <c r="E12" s="88">
        <f t="shared" si="0"/>
        <v>4512</v>
      </c>
      <c r="F12" s="88">
        <f t="shared" si="0"/>
        <v>7692404.1317300005</v>
      </c>
      <c r="G12" s="63">
        <f>E12/C12*100</f>
        <v>11.410651964999241</v>
      </c>
      <c r="H12" s="63">
        <f>F12/D12*100</f>
        <v>39.295875835159336</v>
      </c>
      <c r="I12" s="76">
        <f t="shared" ref="I12:J12" si="1">I13+I14+I15</f>
        <v>276555</v>
      </c>
      <c r="J12" s="76">
        <f t="shared" si="1"/>
        <v>36826378.885579996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33638</v>
      </c>
      <c r="D13" s="89">
        <v>6018554.5300000003</v>
      </c>
      <c r="E13" s="89">
        <v>4496</v>
      </c>
      <c r="F13" s="89">
        <v>7210506.9794300003</v>
      </c>
      <c r="G13" s="63">
        <f>E13/C13*100</f>
        <v>13.365836256614545</v>
      </c>
      <c r="H13" s="63">
        <f>F13/D13*100</f>
        <v>119.80462989059268</v>
      </c>
      <c r="I13" s="78">
        <v>276085</v>
      </c>
      <c r="J13" s="78">
        <v>16565018.639509998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4811</v>
      </c>
      <c r="D14" s="89">
        <v>698968.76</v>
      </c>
      <c r="E14" s="89">
        <v>4</v>
      </c>
      <c r="F14" s="89">
        <v>194464.4951</v>
      </c>
      <c r="G14" s="63">
        <f t="shared" ref="G14:G33" si="2">E14/C14*100</f>
        <v>8.3142797755144451E-2</v>
      </c>
      <c r="H14" s="63">
        <f t="shared" ref="H14:H33" si="3">F14/D14*100</f>
        <v>27.821628980957602</v>
      </c>
      <c r="I14" s="78">
        <v>19</v>
      </c>
      <c r="J14" s="78">
        <v>141854.34368000002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1093</v>
      </c>
      <c r="D15" s="89">
        <v>12858078.393999999</v>
      </c>
      <c r="E15" s="89">
        <v>12</v>
      </c>
      <c r="F15" s="89">
        <v>287432.65720000002</v>
      </c>
      <c r="G15" s="63">
        <f t="shared" si="2"/>
        <v>1.0978956999085088</v>
      </c>
      <c r="H15" s="63">
        <f t="shared" si="3"/>
        <v>2.2354246753863745</v>
      </c>
      <c r="I15" s="78">
        <v>451</v>
      </c>
      <c r="J15" s="78">
        <v>20119505.902389999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37648</v>
      </c>
      <c r="D18" s="88">
        <f t="shared" ref="D18:F18" si="4">D19+D20+D21+D22</f>
        <v>33060742</v>
      </c>
      <c r="E18" s="88">
        <f t="shared" si="4"/>
        <v>14060</v>
      </c>
      <c r="F18" s="88">
        <f t="shared" si="4"/>
        <v>34435304.002099998</v>
      </c>
      <c r="G18" s="63">
        <f t="shared" si="2"/>
        <v>37.345941351466209</v>
      </c>
      <c r="H18" s="63">
        <f t="shared" si="3"/>
        <v>104.15768648537893</v>
      </c>
      <c r="I18" s="76">
        <f t="shared" ref="I18:J18" si="5">I19+I20+I21+I22</f>
        <v>15493</v>
      </c>
      <c r="J18" s="76">
        <f t="shared" si="5"/>
        <v>21671797.274330001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19118</v>
      </c>
      <c r="D19" s="89">
        <v>13015158</v>
      </c>
      <c r="E19" s="89">
        <v>13522</v>
      </c>
      <c r="F19" s="89">
        <v>6457110.5069799991</v>
      </c>
      <c r="G19" s="63">
        <f t="shared" si="2"/>
        <v>70.729155769431955</v>
      </c>
      <c r="H19" s="63">
        <f t="shared" si="3"/>
        <v>49.612232959292534</v>
      </c>
      <c r="I19" s="78">
        <v>14075</v>
      </c>
      <c r="J19" s="78">
        <v>8039595.1603199998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9160</v>
      </c>
      <c r="D20" s="89">
        <v>15758442</v>
      </c>
      <c r="E20" s="89">
        <v>465</v>
      </c>
      <c r="F20" s="89">
        <v>17624516.297810003</v>
      </c>
      <c r="G20" s="63">
        <f t="shared" si="2"/>
        <v>5.0764192139737991</v>
      </c>
      <c r="H20" s="63">
        <f t="shared" si="3"/>
        <v>111.84174360517368</v>
      </c>
      <c r="I20" s="78">
        <v>1266</v>
      </c>
      <c r="J20" s="78">
        <v>8995110.7152600009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2738</v>
      </c>
      <c r="D21" s="89">
        <v>3024666</v>
      </c>
      <c r="E21" s="89">
        <v>73</v>
      </c>
      <c r="F21" s="89">
        <v>10353677.197309999</v>
      </c>
      <c r="G21" s="63">
        <f t="shared" si="2"/>
        <v>2.6661796932067201</v>
      </c>
      <c r="H21" s="63">
        <f t="shared" si="3"/>
        <v>342.30811591461662</v>
      </c>
      <c r="I21" s="78">
        <v>152</v>
      </c>
      <c r="J21" s="78">
        <v>4637091.3987499997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6632</v>
      </c>
      <c r="D22" s="89">
        <v>1262476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951</v>
      </c>
      <c r="D24" s="88">
        <v>2608175</v>
      </c>
      <c r="E24" s="88">
        <v>54</v>
      </c>
      <c r="F24" s="88">
        <v>3076637.9189400002</v>
      </c>
      <c r="G24" s="63">
        <f t="shared" si="2"/>
        <v>5.6782334384858046</v>
      </c>
      <c r="H24" s="63">
        <f t="shared" si="3"/>
        <v>117.96133000814746</v>
      </c>
      <c r="I24" s="76">
        <v>36</v>
      </c>
      <c r="J24" s="76">
        <v>3736305.5490000001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2837</v>
      </c>
      <c r="D25" s="88">
        <v>192629</v>
      </c>
      <c r="E25" s="88">
        <v>325</v>
      </c>
      <c r="F25" s="88">
        <v>9499</v>
      </c>
      <c r="G25" s="63">
        <f t="shared" si="2"/>
        <v>11.455763130066972</v>
      </c>
      <c r="H25" s="63">
        <f t="shared" si="3"/>
        <v>4.93124088273313</v>
      </c>
      <c r="I25" s="76">
        <v>1367</v>
      </c>
      <c r="J25" s="76">
        <v>18280.715620000003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3326</v>
      </c>
      <c r="D26" s="88">
        <v>1585599</v>
      </c>
      <c r="E26" s="88">
        <v>647</v>
      </c>
      <c r="F26" s="88">
        <v>168743.821</v>
      </c>
      <c r="G26" s="63">
        <f t="shared" si="2"/>
        <v>19.452796151533374</v>
      </c>
      <c r="H26" s="63">
        <f t="shared" si="3"/>
        <v>10.642275947449512</v>
      </c>
      <c r="I26" s="76">
        <v>3589</v>
      </c>
      <c r="J26" s="76">
        <v>1038932.90224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763</v>
      </c>
      <c r="D27" s="88">
        <v>95097</v>
      </c>
      <c r="E27" s="88"/>
      <c r="F27" s="88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857</v>
      </c>
      <c r="D28" s="88">
        <v>143098</v>
      </c>
      <c r="E28" s="88"/>
      <c r="F28" s="88"/>
      <c r="G28" s="63">
        <f t="shared" si="2"/>
        <v>0</v>
      </c>
      <c r="H28" s="63">
        <f t="shared" si="3"/>
        <v>0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24288</v>
      </c>
      <c r="D29" s="88">
        <v>1281255</v>
      </c>
      <c r="E29" s="88">
        <v>14078</v>
      </c>
      <c r="F29" s="88">
        <v>457090.5</v>
      </c>
      <c r="G29" s="63">
        <f t="shared" si="2"/>
        <v>57.962779973649539</v>
      </c>
      <c r="H29" s="63">
        <f t="shared" si="3"/>
        <v>35.675216877202431</v>
      </c>
      <c r="I29" s="76">
        <v>126535</v>
      </c>
      <c r="J29" s="76">
        <v>20411631.478919998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110212</v>
      </c>
      <c r="D31" s="89">
        <f t="shared" ref="D31:F31" si="6">D12+D18+D24+D25+D26+D27+D28+D29</f>
        <v>58542196.684</v>
      </c>
      <c r="E31" s="89">
        <f t="shared" si="6"/>
        <v>33676</v>
      </c>
      <c r="F31" s="89">
        <f t="shared" si="6"/>
        <v>45839679.373769999</v>
      </c>
      <c r="G31" s="63">
        <f t="shared" si="2"/>
        <v>30.555656371357021</v>
      </c>
      <c r="H31" s="63">
        <f t="shared" si="3"/>
        <v>78.301946237521875</v>
      </c>
      <c r="I31" s="78">
        <f t="shared" ref="I31:J31" si="7">I12+I18+I24+I25+I26+I27+I28+I29</f>
        <v>423575</v>
      </c>
      <c r="J31" s="78">
        <f t="shared" si="7"/>
        <v>83703326.805689991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31599</v>
      </c>
      <c r="D32" s="89">
        <v>3393381</v>
      </c>
      <c r="E32" s="89">
        <v>80646</v>
      </c>
      <c r="F32" s="89">
        <v>3343746.6924099997</v>
      </c>
      <c r="G32" s="63">
        <f t="shared" si="2"/>
        <v>255.21693724484953</v>
      </c>
      <c r="H32" s="63">
        <f t="shared" si="3"/>
        <v>98.537319929887019</v>
      </c>
      <c r="I32" s="78">
        <v>414739</v>
      </c>
      <c r="J32" s="78">
        <v>8543969.8561300002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>
        <v>31132</v>
      </c>
      <c r="F33" s="90">
        <v>889957.5</v>
      </c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2</v>
      </c>
      <c r="D35" s="78">
        <v>9121</v>
      </c>
      <c r="E35" s="78">
        <v>38</v>
      </c>
      <c r="F35" s="89">
        <v>415567.39756999997</v>
      </c>
      <c r="G35" s="63">
        <f t="shared" ref="G35:G41" si="8">E35/C35*100</f>
        <v>1900</v>
      </c>
      <c r="H35" s="63">
        <f t="shared" ref="H35:H41" si="9">F35/D35*100</f>
        <v>4556.1604820743332</v>
      </c>
      <c r="I35" s="78">
        <v>51</v>
      </c>
      <c r="J35" s="78">
        <v>180813.24956999999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6</v>
      </c>
      <c r="D36" s="78">
        <v>609</v>
      </c>
      <c r="E36" s="78"/>
      <c r="F36" s="89"/>
      <c r="G36" s="63">
        <f t="shared" si="8"/>
        <v>0</v>
      </c>
      <c r="H36" s="63">
        <f t="shared" si="9"/>
        <v>0</v>
      </c>
      <c r="I36" s="78">
        <v>298</v>
      </c>
      <c r="J36" s="78">
        <v>29289.43347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5650</v>
      </c>
      <c r="D37" s="78">
        <v>5426548</v>
      </c>
      <c r="E37" s="78">
        <v>51</v>
      </c>
      <c r="F37" s="89">
        <v>50776.677000000003</v>
      </c>
      <c r="G37" s="63">
        <f t="shared" si="8"/>
        <v>0.90265486725663713</v>
      </c>
      <c r="H37" s="63">
        <f t="shared" si="9"/>
        <v>0.93570861254705584</v>
      </c>
      <c r="I37" s="78">
        <v>390</v>
      </c>
      <c r="J37" s="78">
        <v>453065.18507999997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6711</v>
      </c>
      <c r="D38" s="78">
        <v>81678773</v>
      </c>
      <c r="E38" s="78">
        <v>612</v>
      </c>
      <c r="F38" s="89">
        <v>277639.22311000002</v>
      </c>
      <c r="G38" s="63">
        <f t="shared" si="8"/>
        <v>9.1193562807331254</v>
      </c>
      <c r="H38" s="63">
        <f t="shared" si="9"/>
        <v>0.3399160062186537</v>
      </c>
      <c r="I38" s="78">
        <v>7206</v>
      </c>
      <c r="J38" s="78">
        <v>1428573.1240699999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5546472</v>
      </c>
      <c r="D39" s="78">
        <v>513021020</v>
      </c>
      <c r="E39" s="78">
        <v>5719733</v>
      </c>
      <c r="F39" s="89">
        <v>606360708.89155006</v>
      </c>
      <c r="G39" s="63">
        <f t="shared" si="8"/>
        <v>103.1238055470216</v>
      </c>
      <c r="H39" s="63">
        <f t="shared" si="9"/>
        <v>118.19412563086598</v>
      </c>
      <c r="I39" s="78">
        <v>4401379</v>
      </c>
      <c r="J39" s="78">
        <v>235308837.39645001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5558841</v>
      </c>
      <c r="D40" s="64">
        <f t="shared" ref="D40:F40" si="10">D35+D36+D37+D38+D39</f>
        <v>600136071</v>
      </c>
      <c r="E40" s="64">
        <f t="shared" si="10"/>
        <v>5720434</v>
      </c>
      <c r="F40" s="90">
        <f t="shared" si="10"/>
        <v>607104692.18923008</v>
      </c>
      <c r="G40" s="63">
        <f t="shared" si="8"/>
        <v>102.90695488502011</v>
      </c>
      <c r="H40" s="63">
        <f t="shared" si="9"/>
        <v>101.16117352813309</v>
      </c>
      <c r="I40" s="64">
        <f t="shared" ref="I40:J40" si="11">I35+I36+I37+I38+I39</f>
        <v>4409324</v>
      </c>
      <c r="J40" s="64">
        <f t="shared" si="11"/>
        <v>237400578.38864002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5669053</v>
      </c>
      <c r="D41" s="61">
        <f t="shared" ref="D41:F41" si="12">D31+D40</f>
        <v>658678267.68400002</v>
      </c>
      <c r="E41" s="61">
        <f t="shared" si="12"/>
        <v>5754110</v>
      </c>
      <c r="F41" s="62">
        <f t="shared" si="12"/>
        <v>652944371.56300008</v>
      </c>
      <c r="G41" s="63">
        <f t="shared" si="8"/>
        <v>101.50037404836398</v>
      </c>
      <c r="H41" s="63">
        <f t="shared" si="9"/>
        <v>99.12948454468355</v>
      </c>
      <c r="I41" s="61">
        <f t="shared" ref="I41:J41" si="13">I31+I40</f>
        <v>4832899</v>
      </c>
      <c r="J41" s="61">
        <f t="shared" si="13"/>
        <v>321103905.19432998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3" zoomScaleNormal="100" workbookViewId="0">
      <selection activeCell="F41" sqref="F41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50602</v>
      </c>
      <c r="D12" s="88">
        <f t="shared" ref="D12:F12" si="0">D13+D14+D15</f>
        <v>10876558.550375</v>
      </c>
      <c r="E12" s="88">
        <f t="shared" si="0"/>
        <v>40199</v>
      </c>
      <c r="F12" s="88">
        <f t="shared" si="0"/>
        <v>14109262.167020001</v>
      </c>
      <c r="G12" s="63">
        <f>E12/C12*100</f>
        <v>79.44152405043279</v>
      </c>
      <c r="H12" s="63">
        <f>F12/D12*100</f>
        <v>129.72175069598225</v>
      </c>
      <c r="I12" s="88">
        <f t="shared" ref="I12:J12" si="1">I13+I14+I15</f>
        <v>87154</v>
      </c>
      <c r="J12" s="88">
        <f t="shared" si="1"/>
        <v>11623903.633469999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49013</v>
      </c>
      <c r="D13" s="89">
        <v>4704998.8228749996</v>
      </c>
      <c r="E13" s="89">
        <v>39755</v>
      </c>
      <c r="F13" s="89">
        <v>4818642.0513499994</v>
      </c>
      <c r="G13" s="63">
        <f>E13/C13*100</f>
        <v>81.111133780833654</v>
      </c>
      <c r="H13" s="63">
        <f>F13/D13*100</f>
        <v>102.41537209153981</v>
      </c>
      <c r="I13" s="89">
        <v>86797</v>
      </c>
      <c r="J13" s="89">
        <v>6226738.8904499998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784</v>
      </c>
      <c r="D14" s="89">
        <v>568374.94999999995</v>
      </c>
      <c r="E14" s="89">
        <v>6</v>
      </c>
      <c r="F14" s="89">
        <v>70727.659799999994</v>
      </c>
      <c r="G14" s="63">
        <f t="shared" ref="G14:G33" si="2">E14/C14*100</f>
        <v>0.76530612244897955</v>
      </c>
      <c r="H14" s="63">
        <f t="shared" ref="H14:H33" si="3">F14/D14*100</f>
        <v>12.44383831483073</v>
      </c>
      <c r="I14" s="89">
        <v>71</v>
      </c>
      <c r="J14" s="89">
        <v>289483.82669999998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805</v>
      </c>
      <c r="D15" s="89">
        <v>5603184.7774999999</v>
      </c>
      <c r="E15" s="89">
        <v>438</v>
      </c>
      <c r="F15" s="89">
        <v>9219892.4558700006</v>
      </c>
      <c r="G15" s="63">
        <f t="shared" si="2"/>
        <v>54.409937888198755</v>
      </c>
      <c r="H15" s="63">
        <f t="shared" si="3"/>
        <v>164.54735694052346</v>
      </c>
      <c r="I15" s="89">
        <v>286</v>
      </c>
      <c r="J15" s="89">
        <v>5107680.9163199998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19194</v>
      </c>
      <c r="F17" s="89">
        <v>3250129.3443700001</v>
      </c>
      <c r="G17" s="63" t="e">
        <f t="shared" si="2"/>
        <v>#DIV/0!</v>
      </c>
      <c r="H17" s="63" t="e">
        <f t="shared" si="3"/>
        <v>#DIV/0!</v>
      </c>
      <c r="I17" s="89">
        <v>0</v>
      </c>
      <c r="J17" s="89">
        <v>0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33557</v>
      </c>
      <c r="D18" s="88">
        <f t="shared" ref="D18:F18" si="4">D19+D20+D21+D22</f>
        <v>104873399</v>
      </c>
      <c r="E18" s="88">
        <f t="shared" si="4"/>
        <v>15364</v>
      </c>
      <c r="F18" s="88">
        <f t="shared" si="4"/>
        <v>140214154.95805001</v>
      </c>
      <c r="G18" s="63">
        <f t="shared" si="2"/>
        <v>45.784784098697742</v>
      </c>
      <c r="H18" s="63">
        <f t="shared" si="3"/>
        <v>133.69849389362312</v>
      </c>
      <c r="I18" s="88">
        <f t="shared" ref="I18:J18" si="5">I19+I20+I21+I22</f>
        <v>32033</v>
      </c>
      <c r="J18" s="88">
        <f t="shared" si="5"/>
        <v>107716324.61859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12815</v>
      </c>
      <c r="D19" s="89">
        <v>32558458</v>
      </c>
      <c r="E19" s="89">
        <v>5855</v>
      </c>
      <c r="F19" s="89">
        <v>26121163.89237</v>
      </c>
      <c r="G19" s="63">
        <f t="shared" si="2"/>
        <v>45.688646117830665</v>
      </c>
      <c r="H19" s="63">
        <f t="shared" si="3"/>
        <v>80.228504348608894</v>
      </c>
      <c r="I19" s="89">
        <v>15029</v>
      </c>
      <c r="J19" s="89">
        <v>32791922.554189999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12009</v>
      </c>
      <c r="D20" s="89">
        <v>36729341</v>
      </c>
      <c r="E20" s="89">
        <v>5487</v>
      </c>
      <c r="F20" s="89">
        <v>60691469.591320001</v>
      </c>
      <c r="G20" s="63">
        <f t="shared" si="2"/>
        <v>45.690731951036724</v>
      </c>
      <c r="H20" s="63">
        <f t="shared" si="3"/>
        <v>165.23974549753015</v>
      </c>
      <c r="I20" s="89">
        <v>11182</v>
      </c>
      <c r="J20" s="89">
        <v>44478816.933809996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6642</v>
      </c>
      <c r="D21" s="89">
        <v>34817584</v>
      </c>
      <c r="E21" s="89">
        <v>4022</v>
      </c>
      <c r="F21" s="89">
        <v>53401521.474360004</v>
      </c>
      <c r="G21" s="63">
        <f t="shared" si="2"/>
        <v>60.554049984944292</v>
      </c>
      <c r="H21" s="63">
        <f t="shared" si="3"/>
        <v>153.37514939106632</v>
      </c>
      <c r="I21" s="89">
        <v>5822</v>
      </c>
      <c r="J21" s="89">
        <v>30445585.130589999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2091</v>
      </c>
      <c r="D22" s="89">
        <v>768016</v>
      </c>
      <c r="E22" s="89"/>
      <c r="F22" s="89"/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767</v>
      </c>
      <c r="D24" s="88">
        <v>5727960</v>
      </c>
      <c r="E24" s="88">
        <v>292</v>
      </c>
      <c r="F24" s="88">
        <v>4421854.1251899991</v>
      </c>
      <c r="G24" s="63">
        <f t="shared" si="2"/>
        <v>38.070404172099089</v>
      </c>
      <c r="H24" s="63">
        <f t="shared" si="3"/>
        <v>77.197713063464107</v>
      </c>
      <c r="I24" s="88">
        <v>89</v>
      </c>
      <c r="J24" s="88">
        <v>1182415.6801199999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1415</v>
      </c>
      <c r="D25" s="88">
        <v>142432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88">
        <v>0</v>
      </c>
      <c r="J25" s="88">
        <v>0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5323</v>
      </c>
      <c r="D26" s="88">
        <v>5404803</v>
      </c>
      <c r="E26" s="88">
        <v>4408</v>
      </c>
      <c r="F26" s="88">
        <v>3418688.7520300001</v>
      </c>
      <c r="G26" s="63">
        <f t="shared" si="2"/>
        <v>82.81044523764794</v>
      </c>
      <c r="H26" s="63">
        <f t="shared" si="3"/>
        <v>63.25279111986135</v>
      </c>
      <c r="I26" s="88">
        <v>11955</v>
      </c>
      <c r="J26" s="88">
        <v>12028174.2741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898</v>
      </c>
      <c r="D27" s="88">
        <v>86500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578</v>
      </c>
      <c r="D28" s="88">
        <v>271893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3</v>
      </c>
      <c r="J28" s="88">
        <v>130941.64672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2504</v>
      </c>
      <c r="D29" s="88">
        <v>376882</v>
      </c>
      <c r="E29" s="88">
        <v>6639</v>
      </c>
      <c r="F29" s="88">
        <v>2815173.21697</v>
      </c>
      <c r="G29" s="63">
        <f t="shared" si="2"/>
        <v>265.13578274760386</v>
      </c>
      <c r="H29" s="63">
        <f t="shared" si="3"/>
        <v>746.96409405861777</v>
      </c>
      <c r="I29" s="88">
        <v>14042</v>
      </c>
      <c r="J29" s="88">
        <v>824988.51789999998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95644</v>
      </c>
      <c r="D31" s="89">
        <f t="shared" ref="D31:F31" si="6">D12+D18+D24+D25+D26+D27+D28+D29</f>
        <v>127760427.550375</v>
      </c>
      <c r="E31" s="89">
        <f t="shared" si="6"/>
        <v>66902</v>
      </c>
      <c r="F31" s="89">
        <f t="shared" si="6"/>
        <v>164979133.21926001</v>
      </c>
      <c r="G31" s="63">
        <f t="shared" si="2"/>
        <v>69.948977458073685</v>
      </c>
      <c r="H31" s="63">
        <f t="shared" si="3"/>
        <v>129.13163831907963</v>
      </c>
      <c r="I31" s="89">
        <f t="shared" ref="I31:J31" si="7">I12+I18+I24+I25+I26+I27+I28+I29</f>
        <v>145276</v>
      </c>
      <c r="J31" s="89">
        <f t="shared" si="7"/>
        <v>133506748.37090002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10907</v>
      </c>
      <c r="D32" s="89">
        <v>3273379</v>
      </c>
      <c r="E32" s="89">
        <v>44784</v>
      </c>
      <c r="F32" s="89">
        <v>14788807.75825</v>
      </c>
      <c r="G32" s="63">
        <f t="shared" si="2"/>
        <v>410.59869808379938</v>
      </c>
      <c r="H32" s="63">
        <f t="shared" si="3"/>
        <v>451.7902680456495</v>
      </c>
      <c r="I32" s="89">
        <v>101199</v>
      </c>
      <c r="J32" s="89">
        <v>12311008.46745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>
        <v>0</v>
      </c>
      <c r="F35" s="89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89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235</v>
      </c>
      <c r="D36" s="78">
        <v>389620</v>
      </c>
      <c r="E36" s="78">
        <v>0</v>
      </c>
      <c r="F36" s="89">
        <v>0</v>
      </c>
      <c r="G36" s="63">
        <f t="shared" si="8"/>
        <v>0</v>
      </c>
      <c r="H36" s="63">
        <f t="shared" si="9"/>
        <v>0</v>
      </c>
      <c r="I36" s="78">
        <v>0</v>
      </c>
      <c r="J36" s="89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5367</v>
      </c>
      <c r="D37" s="78">
        <v>13873700</v>
      </c>
      <c r="E37" s="78">
        <v>8574</v>
      </c>
      <c r="F37" s="89">
        <v>6918639.8420000002</v>
      </c>
      <c r="G37" s="63">
        <f t="shared" si="8"/>
        <v>159.75405254332028</v>
      </c>
      <c r="H37" s="63">
        <f t="shared" si="9"/>
        <v>49.868743320094858</v>
      </c>
      <c r="I37" s="78">
        <v>2626</v>
      </c>
      <c r="J37" s="89">
        <v>8073917.5090200007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18183</v>
      </c>
      <c r="D38" s="78">
        <v>7017850</v>
      </c>
      <c r="E38" s="78">
        <v>8592</v>
      </c>
      <c r="F38" s="89">
        <v>8280170.3820000002</v>
      </c>
      <c r="G38" s="63">
        <f t="shared" si="8"/>
        <v>47.252928559643628</v>
      </c>
      <c r="H38" s="63">
        <f t="shared" si="9"/>
        <v>117.98728074837737</v>
      </c>
      <c r="I38" s="78">
        <v>32841</v>
      </c>
      <c r="J38" s="89">
        <v>11941479.967900001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138544</v>
      </c>
      <c r="D39" s="78">
        <v>451178745</v>
      </c>
      <c r="E39" s="78">
        <v>206789</v>
      </c>
      <c r="F39" s="89">
        <v>490218898.07569999</v>
      </c>
      <c r="G39" s="63">
        <f t="shared" si="8"/>
        <v>149.25871925164569</v>
      </c>
      <c r="H39" s="63">
        <f t="shared" si="9"/>
        <v>108.65292381530519</v>
      </c>
      <c r="I39" s="78">
        <v>212990</v>
      </c>
      <c r="J39" s="89">
        <v>178615385.33787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162329</v>
      </c>
      <c r="D40" s="64">
        <f t="shared" ref="D40:F40" si="10">D35+D36+D37+D38+D39</f>
        <v>472459915</v>
      </c>
      <c r="E40" s="64">
        <f t="shared" si="10"/>
        <v>223955</v>
      </c>
      <c r="F40" s="90">
        <f t="shared" si="10"/>
        <v>505417708.29969996</v>
      </c>
      <c r="G40" s="63">
        <f t="shared" si="8"/>
        <v>137.96364173992325</v>
      </c>
      <c r="H40" s="63">
        <f t="shared" si="9"/>
        <v>106.97578614678875</v>
      </c>
      <c r="I40" s="64">
        <f t="shared" ref="I40:J40" si="11">I35+I36+I37+I38+I39</f>
        <v>248457</v>
      </c>
      <c r="J40" s="90">
        <f t="shared" si="11"/>
        <v>198630782.81479001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257973</v>
      </c>
      <c r="D41" s="61">
        <f t="shared" ref="D41:F41" si="12">D31+D40</f>
        <v>600220342.55037498</v>
      </c>
      <c r="E41" s="61">
        <f t="shared" si="12"/>
        <v>290857</v>
      </c>
      <c r="F41" s="62">
        <f t="shared" si="12"/>
        <v>670396841.51896</v>
      </c>
      <c r="G41" s="63">
        <f t="shared" si="8"/>
        <v>112.74707042985119</v>
      </c>
      <c r="H41" s="63">
        <f t="shared" si="9"/>
        <v>111.69178949690384</v>
      </c>
      <c r="I41" s="61">
        <f t="shared" ref="I41:J41" si="13">I31+I40</f>
        <v>393733</v>
      </c>
      <c r="J41" s="62">
        <f t="shared" si="13"/>
        <v>332137531.18569005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3" zoomScaleNormal="100" workbookViewId="0">
      <selection activeCell="I33" sqref="I33:J33"/>
    </sheetView>
  </sheetViews>
  <sheetFormatPr defaultRowHeight="15" x14ac:dyDescent="0.25"/>
  <cols>
    <col min="1" max="1" width="6.7109375" style="39" bestFit="1" customWidth="1"/>
    <col min="2" max="2" width="52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1">
        <f>C13+C14+C15</f>
        <v>533195</v>
      </c>
      <c r="D12" s="71">
        <f t="shared" ref="D12:F12" si="0">D13+D14+D15</f>
        <v>60637108.12289501</v>
      </c>
      <c r="E12" s="71">
        <f t="shared" si="0"/>
        <v>276699</v>
      </c>
      <c r="F12" s="71">
        <f t="shared" si="0"/>
        <v>50170356.026289999</v>
      </c>
      <c r="G12" s="58">
        <f>BoM!E12/BoM!C12*100</f>
        <v>29.147296496209169</v>
      </c>
      <c r="H12" s="58">
        <f>BoM!F12/BoM!D12*100</f>
        <v>41.364124699088514</v>
      </c>
      <c r="I12" s="74">
        <f t="shared" ref="I12:J12" si="1">I13+I14+I15</f>
        <v>690431</v>
      </c>
      <c r="J12" s="74">
        <f t="shared" si="1"/>
        <v>112464921.199</v>
      </c>
      <c r="K12" s="74"/>
      <c r="L12" s="74"/>
      <c r="M12" s="74"/>
      <c r="N12" s="74"/>
      <c r="O12" s="74"/>
      <c r="P12" s="74"/>
      <c r="Q12" s="74"/>
      <c r="R12" s="117"/>
    </row>
    <row r="13" spans="1:18" ht="15" customHeight="1" x14ac:dyDescent="0.25">
      <c r="A13" s="14" t="s">
        <v>17</v>
      </c>
      <c r="B13" s="15" t="s">
        <v>18</v>
      </c>
      <c r="C13" s="71">
        <v>495294</v>
      </c>
      <c r="D13" s="71">
        <v>51727996.800775103</v>
      </c>
      <c r="E13" s="71">
        <v>257637</v>
      </c>
      <c r="F13" s="71">
        <v>33487651.158369999</v>
      </c>
      <c r="G13" s="58">
        <f>BoM!E13/BoM!C13*100</f>
        <v>25.935918160340123</v>
      </c>
      <c r="H13" s="58">
        <f>BoM!F13/BoM!D13*100</f>
        <v>31.50796252826542</v>
      </c>
      <c r="I13" s="75">
        <v>655555</v>
      </c>
      <c r="J13" s="75">
        <v>93293993.598100007</v>
      </c>
      <c r="K13" s="75"/>
      <c r="L13" s="75"/>
      <c r="M13" s="75"/>
      <c r="N13" s="75"/>
      <c r="O13" s="75"/>
      <c r="P13" s="75"/>
      <c r="Q13" s="75"/>
      <c r="R13" s="118"/>
    </row>
    <row r="14" spans="1:18" ht="15" customHeight="1" x14ac:dyDescent="0.25">
      <c r="A14" s="14" t="s">
        <v>19</v>
      </c>
      <c r="B14" s="15" t="s">
        <v>20</v>
      </c>
      <c r="C14" s="71">
        <v>23626</v>
      </c>
      <c r="D14" s="71">
        <v>3675844.78975893</v>
      </c>
      <c r="E14" s="71">
        <v>33</v>
      </c>
      <c r="F14" s="71">
        <v>104825.3615</v>
      </c>
      <c r="G14" s="58">
        <f>BoM!E14/BoM!C14*100</f>
        <v>0.61738043138480769</v>
      </c>
      <c r="H14" s="58">
        <f>BoM!F14/BoM!D14*100</f>
        <v>15.649291126582002</v>
      </c>
      <c r="I14" s="75">
        <v>95</v>
      </c>
      <c r="J14" s="75">
        <v>393797.92935000005</v>
      </c>
      <c r="K14" s="75"/>
      <c r="L14" s="75"/>
      <c r="M14" s="75"/>
      <c r="N14" s="75"/>
      <c r="O14" s="75"/>
      <c r="P14" s="75"/>
      <c r="Q14" s="75"/>
      <c r="R14" s="118"/>
    </row>
    <row r="15" spans="1:18" ht="15" customHeight="1" x14ac:dyDescent="0.25">
      <c r="A15" s="14" t="s">
        <v>21</v>
      </c>
      <c r="B15" s="15" t="s">
        <v>22</v>
      </c>
      <c r="C15" s="71">
        <v>14275</v>
      </c>
      <c r="D15" s="71">
        <v>5233266.5323609803</v>
      </c>
      <c r="E15" s="71">
        <v>19029</v>
      </c>
      <c r="F15" s="71">
        <v>16577879.50642</v>
      </c>
      <c r="G15" s="58">
        <f>BoM!E15/BoM!C15*100</f>
        <v>253.97151374627362</v>
      </c>
      <c r="H15" s="58">
        <f>BoM!F15/BoM!D15*100</f>
        <v>202.77593684809864</v>
      </c>
      <c r="I15" s="75">
        <v>34781</v>
      </c>
      <c r="J15" s="75">
        <v>18777129.671549998</v>
      </c>
      <c r="K15" s="75"/>
      <c r="L15" s="75"/>
      <c r="M15" s="75"/>
      <c r="N15" s="75"/>
      <c r="O15" s="75"/>
      <c r="P15" s="75"/>
      <c r="Q15" s="75"/>
      <c r="R15" s="118"/>
    </row>
    <row r="16" spans="1:18" ht="15" customHeight="1" x14ac:dyDescent="0.25">
      <c r="A16" s="14"/>
      <c r="B16" s="18" t="s">
        <v>23</v>
      </c>
      <c r="C16" s="71"/>
      <c r="D16" s="71"/>
      <c r="E16" s="71">
        <v>0</v>
      </c>
      <c r="F16" s="71">
        <v>0</v>
      </c>
      <c r="G16" s="58" t="e">
        <f>BoM!E16/BoM!C16*100</f>
        <v>#DIV/0!</v>
      </c>
      <c r="H16" s="58" t="e">
        <f>BoM!F16/BoM!D16*100</f>
        <v>#DIV/0!</v>
      </c>
      <c r="I16" s="75">
        <v>0</v>
      </c>
      <c r="J16" s="75">
        <v>0</v>
      </c>
      <c r="K16" s="75"/>
      <c r="L16" s="75"/>
      <c r="M16" s="75"/>
      <c r="N16" s="75"/>
      <c r="O16" s="75"/>
      <c r="P16" s="75"/>
      <c r="Q16" s="75"/>
      <c r="R16" s="118"/>
    </row>
    <row r="17" spans="1:18" ht="15" customHeight="1" x14ac:dyDescent="0.25">
      <c r="A17" s="14"/>
      <c r="B17" s="18" t="s">
        <v>24</v>
      </c>
      <c r="C17" s="71"/>
      <c r="D17" s="71"/>
      <c r="E17" s="71">
        <v>242402</v>
      </c>
      <c r="F17" s="71">
        <v>300850.88260000001</v>
      </c>
      <c r="G17" s="58" t="e">
        <f>BoM!E17/BoM!C17*100</f>
        <v>#DIV/0!</v>
      </c>
      <c r="H17" s="58" t="e">
        <f>BoM!F17/BoM!D17*100</f>
        <v>#DIV/0!</v>
      </c>
      <c r="I17" s="75">
        <v>571089</v>
      </c>
      <c r="J17" s="75">
        <v>714310.58432739996</v>
      </c>
      <c r="K17" s="75"/>
      <c r="L17" s="75"/>
      <c r="M17" s="75"/>
      <c r="N17" s="75"/>
      <c r="O17" s="75"/>
      <c r="P17" s="75"/>
      <c r="Q17" s="75"/>
      <c r="R17" s="118"/>
    </row>
    <row r="18" spans="1:18" ht="15" customHeight="1" x14ac:dyDescent="0.25">
      <c r="A18" s="10" t="s">
        <v>25</v>
      </c>
      <c r="B18" s="19" t="s">
        <v>26</v>
      </c>
      <c r="C18" s="71">
        <f>C19+C20+C21+C22</f>
        <v>118424</v>
      </c>
      <c r="D18" s="71">
        <f t="shared" ref="D18:F18" si="2">D19+D20+D21+D22</f>
        <v>137919201</v>
      </c>
      <c r="E18" s="71">
        <f t="shared" si="2"/>
        <v>79548</v>
      </c>
      <c r="F18" s="71">
        <f t="shared" si="2"/>
        <v>146385068.04029003</v>
      </c>
      <c r="G18" s="58">
        <f>BoM!E18/BoM!C18*100</f>
        <v>14.284778955485555</v>
      </c>
      <c r="H18" s="58">
        <f>BoM!F18/BoM!D18*100</f>
        <v>23.621173438926782</v>
      </c>
      <c r="I18" s="74">
        <f t="shared" ref="I18:J18" si="3">I19+I20+I21+I22</f>
        <v>234666</v>
      </c>
      <c r="J18" s="74">
        <f t="shared" si="3"/>
        <v>152946499.41694003</v>
      </c>
      <c r="K18" s="74"/>
      <c r="L18" s="74"/>
      <c r="M18" s="74"/>
      <c r="N18" s="74"/>
      <c r="O18" s="74"/>
      <c r="P18" s="74"/>
      <c r="Q18" s="74"/>
      <c r="R18" s="117"/>
    </row>
    <row r="19" spans="1:18" ht="15" customHeight="1" x14ac:dyDescent="0.25">
      <c r="A19" s="14" t="s">
        <v>27</v>
      </c>
      <c r="B19" s="20" t="s">
        <v>28</v>
      </c>
      <c r="C19" s="71">
        <v>48719</v>
      </c>
      <c r="D19" s="71">
        <v>54631834</v>
      </c>
      <c r="E19" s="71">
        <v>76608</v>
      </c>
      <c r="F19" s="71">
        <v>76943025.571820006</v>
      </c>
      <c r="G19" s="58">
        <f>BoM!E19/BoM!C19*100</f>
        <v>39.887130684961825</v>
      </c>
      <c r="H19" s="58">
        <f>BoM!F19/BoM!D19*100</f>
        <v>45.517601242577115</v>
      </c>
      <c r="I19" s="75">
        <v>227811</v>
      </c>
      <c r="J19" s="75">
        <v>87358094.188960001</v>
      </c>
      <c r="K19" s="75"/>
      <c r="L19" s="75"/>
      <c r="M19" s="75"/>
      <c r="N19" s="75"/>
      <c r="O19" s="75"/>
      <c r="P19" s="75"/>
      <c r="Q19" s="75"/>
      <c r="R19" s="118"/>
    </row>
    <row r="20" spans="1:18" ht="15" customHeight="1" x14ac:dyDescent="0.25">
      <c r="A20" s="14" t="s">
        <v>29</v>
      </c>
      <c r="B20" s="21" t="s">
        <v>30</v>
      </c>
      <c r="C20" s="71">
        <v>31890</v>
      </c>
      <c r="D20" s="71">
        <v>60389383</v>
      </c>
      <c r="E20" s="71">
        <v>2738</v>
      </c>
      <c r="F20" s="71">
        <v>51387509.312870003</v>
      </c>
      <c r="G20" s="58">
        <f>BoM!E20/BoM!C20*100</f>
        <v>2.357489147311385</v>
      </c>
      <c r="H20" s="58">
        <f>BoM!F20/BoM!D20*100</f>
        <v>18.329889164643653</v>
      </c>
      <c r="I20" s="75">
        <v>6560</v>
      </c>
      <c r="J20" s="75">
        <v>51997902.705540001</v>
      </c>
      <c r="K20" s="75"/>
      <c r="L20" s="75"/>
      <c r="M20" s="75"/>
      <c r="N20" s="75"/>
      <c r="O20" s="75"/>
      <c r="P20" s="75"/>
      <c r="Q20" s="75"/>
      <c r="R20" s="118"/>
    </row>
    <row r="21" spans="1:18" ht="15" customHeight="1" x14ac:dyDescent="0.25">
      <c r="A21" s="14" t="s">
        <v>31</v>
      </c>
      <c r="B21" s="21" t="s">
        <v>32</v>
      </c>
      <c r="C21" s="71">
        <v>13138</v>
      </c>
      <c r="D21" s="71">
        <v>8001309</v>
      </c>
      <c r="E21" s="71">
        <v>202</v>
      </c>
      <c r="F21" s="71">
        <v>18054533.1556</v>
      </c>
      <c r="G21" s="58">
        <f>BoM!E21/BoM!C21*100</f>
        <v>0.87002175054376363</v>
      </c>
      <c r="H21" s="58">
        <f>BoM!F21/BoM!D21*100</f>
        <v>37.808914554333192</v>
      </c>
      <c r="I21" s="75">
        <v>295</v>
      </c>
      <c r="J21" s="75">
        <v>13590502.522440001</v>
      </c>
      <c r="K21" s="75"/>
      <c r="L21" s="75"/>
      <c r="M21" s="75"/>
      <c r="N21" s="75"/>
      <c r="O21" s="75"/>
      <c r="P21" s="75"/>
      <c r="Q21" s="75"/>
      <c r="R21" s="118"/>
    </row>
    <row r="22" spans="1:18" ht="15" customHeight="1" x14ac:dyDescent="0.25">
      <c r="A22" s="14" t="s">
        <v>33</v>
      </c>
      <c r="B22" s="16" t="s">
        <v>34</v>
      </c>
      <c r="C22" s="71">
        <v>24677</v>
      </c>
      <c r="D22" s="71">
        <v>14896675</v>
      </c>
      <c r="E22" s="71">
        <v>0</v>
      </c>
      <c r="F22" s="71">
        <v>0</v>
      </c>
      <c r="G22" s="58">
        <f>BoM!E22/BoM!C22*100</f>
        <v>5.6872037914691947E-2</v>
      </c>
      <c r="H22" s="58">
        <f>BoM!F22/BoM!D22*100</f>
        <v>1.4853963374000657E-3</v>
      </c>
      <c r="I22" s="75">
        <v>0</v>
      </c>
      <c r="J22" s="75">
        <v>0</v>
      </c>
      <c r="K22" s="75"/>
      <c r="L22" s="75"/>
      <c r="M22" s="75"/>
      <c r="N22" s="75"/>
      <c r="O22" s="75"/>
      <c r="P22" s="75"/>
      <c r="Q22" s="75"/>
      <c r="R22" s="118"/>
    </row>
    <row r="23" spans="1:18" ht="15" customHeight="1" x14ac:dyDescent="0.25">
      <c r="A23" s="14"/>
      <c r="B23" s="22" t="s">
        <v>35</v>
      </c>
      <c r="C23" s="71"/>
      <c r="D23" s="71"/>
      <c r="E23" s="71">
        <v>0</v>
      </c>
      <c r="F23" s="71">
        <v>0</v>
      </c>
      <c r="G23" s="58" t="e">
        <f>BoM!E23/BoM!C23*100</f>
        <v>#DIV/0!</v>
      </c>
      <c r="H23" s="58" t="e">
        <f>BoM!F23/BoM!D23*100</f>
        <v>#DIV/0!</v>
      </c>
      <c r="I23" s="75">
        <v>0</v>
      </c>
      <c r="J23" s="75">
        <v>0</v>
      </c>
      <c r="K23" s="75"/>
      <c r="L23" s="75"/>
      <c r="M23" s="75"/>
      <c r="N23" s="75"/>
      <c r="O23" s="75"/>
      <c r="P23" s="75"/>
      <c r="Q23" s="75"/>
      <c r="R23" s="118"/>
    </row>
    <row r="24" spans="1:18" ht="15" customHeight="1" x14ac:dyDescent="0.25">
      <c r="A24" s="10" t="s">
        <v>36</v>
      </c>
      <c r="B24" s="11" t="s">
        <v>37</v>
      </c>
      <c r="C24" s="71">
        <v>2791</v>
      </c>
      <c r="D24" s="71">
        <v>845894</v>
      </c>
      <c r="E24" s="71">
        <v>9</v>
      </c>
      <c r="F24" s="71">
        <v>743881.56024999998</v>
      </c>
      <c r="G24" s="58">
        <f>BoM!E24/BoM!C24*100</f>
        <v>0.1878690284487386</v>
      </c>
      <c r="H24" s="58">
        <f>BoM!F24/BoM!D24*100</f>
        <v>7.8019487322906702</v>
      </c>
      <c r="I24" s="74">
        <v>71</v>
      </c>
      <c r="J24" s="74">
        <v>109020.03681999999</v>
      </c>
      <c r="K24" s="74"/>
      <c r="L24" s="74"/>
      <c r="M24" s="74"/>
      <c r="N24" s="74"/>
      <c r="O24" s="74"/>
      <c r="P24" s="74"/>
      <c r="Q24" s="74"/>
      <c r="R24" s="117"/>
    </row>
    <row r="25" spans="1:18" ht="15" customHeight="1" x14ac:dyDescent="0.25">
      <c r="A25" s="10" t="s">
        <v>38</v>
      </c>
      <c r="B25" s="11" t="s">
        <v>39</v>
      </c>
      <c r="C25" s="71">
        <v>13130</v>
      </c>
      <c r="D25" s="71">
        <v>2840169</v>
      </c>
      <c r="E25" s="71">
        <v>5149</v>
      </c>
      <c r="F25" s="71">
        <v>577521.80903</v>
      </c>
      <c r="G25" s="58">
        <f>BoM!E25/BoM!C25*100</f>
        <v>30.584297017650641</v>
      </c>
      <c r="H25" s="58">
        <f>BoM!F25/BoM!D25*100</f>
        <v>20.188359900900199</v>
      </c>
      <c r="I25" s="74">
        <v>28710</v>
      </c>
      <c r="J25" s="74">
        <v>6297157.9531499995</v>
      </c>
      <c r="K25" s="74"/>
      <c r="L25" s="74"/>
      <c r="M25" s="74"/>
      <c r="N25" s="74"/>
      <c r="O25" s="74"/>
      <c r="P25" s="74"/>
      <c r="Q25" s="74"/>
      <c r="R25" s="117"/>
    </row>
    <row r="26" spans="1:18" ht="15" customHeight="1" x14ac:dyDescent="0.25">
      <c r="A26" s="10" t="s">
        <v>40</v>
      </c>
      <c r="B26" s="11" t="s">
        <v>41</v>
      </c>
      <c r="C26" s="71">
        <v>22546</v>
      </c>
      <c r="D26" s="71">
        <v>20103188</v>
      </c>
      <c r="E26" s="71">
        <v>4740</v>
      </c>
      <c r="F26" s="71">
        <v>4436547.7557299994</v>
      </c>
      <c r="G26" s="58">
        <f>BoM!E26/BoM!C26*100</f>
        <v>40.961449854093075</v>
      </c>
      <c r="H26" s="58">
        <f>BoM!F26/BoM!D26*100</f>
        <v>19.901413494956579</v>
      </c>
      <c r="I26" s="74">
        <v>47249</v>
      </c>
      <c r="J26" s="74">
        <v>47424220.435740001</v>
      </c>
      <c r="K26" s="74"/>
      <c r="L26" s="74"/>
      <c r="M26" s="74"/>
      <c r="N26" s="74"/>
      <c r="O26" s="74"/>
      <c r="P26" s="74"/>
      <c r="Q26" s="74"/>
      <c r="R26" s="117"/>
    </row>
    <row r="27" spans="1:18" ht="15" customHeight="1" x14ac:dyDescent="0.25">
      <c r="A27" s="10" t="s">
        <v>42</v>
      </c>
      <c r="B27" s="11" t="s">
        <v>43</v>
      </c>
      <c r="C27" s="71">
        <v>3016</v>
      </c>
      <c r="D27" s="71">
        <v>757934</v>
      </c>
      <c r="E27" s="71"/>
      <c r="F27" s="71"/>
      <c r="G27" s="58">
        <f>BoM!E27/BoM!C27*100</f>
        <v>0</v>
      </c>
      <c r="H27" s="58">
        <f>BoM!F27/BoM!D27*100</f>
        <v>0</v>
      </c>
      <c r="I27" s="74"/>
      <c r="J27" s="74"/>
      <c r="K27" s="74"/>
      <c r="L27" s="74"/>
      <c r="M27" s="74"/>
      <c r="N27" s="74"/>
      <c r="O27" s="74"/>
      <c r="P27" s="74"/>
      <c r="Q27" s="74"/>
      <c r="R27" s="117"/>
    </row>
    <row r="28" spans="1:18" ht="15" customHeight="1" x14ac:dyDescent="0.25">
      <c r="A28" s="10" t="s">
        <v>44</v>
      </c>
      <c r="B28" s="11" t="s">
        <v>45</v>
      </c>
      <c r="C28" s="71">
        <v>3390</v>
      </c>
      <c r="D28" s="71">
        <v>1505931</v>
      </c>
      <c r="E28" s="71">
        <v>0</v>
      </c>
      <c r="F28" s="71">
        <v>0</v>
      </c>
      <c r="G28" s="58">
        <f>BoM!E28/BoM!C28*100</f>
        <v>6.3154095994225917E-2</v>
      </c>
      <c r="H28" s="58">
        <f>BoM!F28/BoM!D28*100</f>
        <v>4.2864297169507397E-2</v>
      </c>
      <c r="I28" s="74">
        <v>1</v>
      </c>
      <c r="J28" s="74">
        <v>370189.34941000002</v>
      </c>
      <c r="K28" s="74"/>
      <c r="L28" s="74"/>
      <c r="M28" s="74"/>
      <c r="N28" s="74"/>
      <c r="O28" s="74"/>
      <c r="P28" s="74"/>
      <c r="Q28" s="74"/>
      <c r="R28" s="117"/>
    </row>
    <row r="29" spans="1:18" ht="15" customHeight="1" x14ac:dyDescent="0.25">
      <c r="A29" s="10" t="s">
        <v>46</v>
      </c>
      <c r="B29" s="11" t="s">
        <v>47</v>
      </c>
      <c r="C29" s="71">
        <v>27288</v>
      </c>
      <c r="D29" s="71">
        <v>4469752</v>
      </c>
      <c r="E29" s="71">
        <v>25</v>
      </c>
      <c r="F29" s="71">
        <v>510453.69735999999</v>
      </c>
      <c r="G29" s="58">
        <f>BoM!E29/BoM!C29*100</f>
        <v>729.25877763328992</v>
      </c>
      <c r="H29" s="58">
        <f>BoM!F29/BoM!D29*100</f>
        <v>452.09920137282722</v>
      </c>
      <c r="I29" s="74">
        <v>254</v>
      </c>
      <c r="J29" s="74">
        <v>6992294.7622700008</v>
      </c>
      <c r="K29" s="74"/>
      <c r="L29" s="74"/>
      <c r="M29" s="74"/>
      <c r="N29" s="74"/>
      <c r="O29" s="74"/>
      <c r="P29" s="74"/>
      <c r="Q29" s="74"/>
      <c r="R29" s="117"/>
    </row>
    <row r="30" spans="1:18" ht="15" customHeight="1" x14ac:dyDescent="0.25">
      <c r="A30" s="14"/>
      <c r="B30" s="18" t="s">
        <v>48</v>
      </c>
      <c r="C30" s="71"/>
      <c r="D30" s="71"/>
      <c r="E30" s="71">
        <v>0</v>
      </c>
      <c r="F30" s="71">
        <v>0</v>
      </c>
      <c r="G30" s="58" t="e">
        <f>BoM!E30/BoM!C30*100</f>
        <v>#DIV/0!</v>
      </c>
      <c r="H30" s="58" t="e">
        <f>BoM!F30/BoM!D30*100</f>
        <v>#DIV/0!</v>
      </c>
      <c r="I30" s="75">
        <v>0</v>
      </c>
      <c r="J30" s="75">
        <v>0</v>
      </c>
      <c r="K30" s="75"/>
      <c r="L30" s="75"/>
      <c r="M30" s="75"/>
      <c r="N30" s="75"/>
      <c r="O30" s="75"/>
      <c r="P30" s="75"/>
      <c r="Q30" s="75"/>
      <c r="R30" s="118"/>
    </row>
    <row r="31" spans="1:18" ht="15" customHeight="1" x14ac:dyDescent="0.25">
      <c r="A31" s="23">
        <v>2</v>
      </c>
      <c r="B31" s="24" t="s">
        <v>49</v>
      </c>
      <c r="C31" s="71">
        <f>C12+C18+C24+C25+C26+C27+C28+C29</f>
        <v>723780</v>
      </c>
      <c r="D31" s="71">
        <f t="shared" ref="D31:F31" si="4">D12+D18+D24+D25+D26+D27+D28+D29</f>
        <v>229079177.122895</v>
      </c>
      <c r="E31" s="71">
        <f t="shared" si="4"/>
        <v>366170</v>
      </c>
      <c r="F31" s="71">
        <f t="shared" si="4"/>
        <v>202823828.88895005</v>
      </c>
      <c r="G31" s="58">
        <f>BoM!E31/BoM!C31*100</f>
        <v>50.671755770527085</v>
      </c>
      <c r="H31" s="58">
        <f>BoM!F31/BoM!D31*100</f>
        <v>52.089389761206363</v>
      </c>
      <c r="I31" s="75">
        <f t="shared" ref="I31:J31" si="5">I12+I18+I24+I25+I26+I27+I28+I29</f>
        <v>1001382</v>
      </c>
      <c r="J31" s="75">
        <f t="shared" si="5"/>
        <v>326604303.15332997</v>
      </c>
      <c r="K31" s="75"/>
      <c r="L31" s="75"/>
      <c r="M31" s="75"/>
      <c r="N31" s="75"/>
      <c r="O31" s="75"/>
      <c r="P31" s="75"/>
      <c r="Q31" s="75"/>
      <c r="R31" s="118"/>
    </row>
    <row r="32" spans="1:18" ht="15" customHeight="1" x14ac:dyDescent="0.25">
      <c r="A32" s="14">
        <v>3</v>
      </c>
      <c r="B32" s="25" t="s">
        <v>50</v>
      </c>
      <c r="C32" s="71">
        <v>93926</v>
      </c>
      <c r="D32" s="71">
        <v>20466770</v>
      </c>
      <c r="E32" s="71">
        <v>266292</v>
      </c>
      <c r="F32" s="71">
        <v>34697670.189259999</v>
      </c>
      <c r="G32" s="58" t="e">
        <f>BoM!E32/BoM!C32*100</f>
        <v>#DIV/0!</v>
      </c>
      <c r="H32" s="58" t="e">
        <f>BoM!F32/BoM!D32*100</f>
        <v>#DIV/0!</v>
      </c>
      <c r="I32" s="75">
        <v>655387</v>
      </c>
      <c r="J32" s="75">
        <v>83648186.278170004</v>
      </c>
      <c r="K32" s="75"/>
      <c r="L32" s="75"/>
      <c r="M32" s="75"/>
      <c r="N32" s="75"/>
      <c r="O32" s="75"/>
      <c r="P32" s="75"/>
      <c r="Q32" s="75"/>
      <c r="R32" s="118"/>
    </row>
    <row r="33" spans="1:18" ht="15" customHeight="1" thickBot="1" x14ac:dyDescent="0.3">
      <c r="A33" s="26"/>
      <c r="B33" s="27" t="s">
        <v>51</v>
      </c>
      <c r="C33" s="71"/>
      <c r="D33" s="71"/>
      <c r="E33" s="71">
        <v>41162</v>
      </c>
      <c r="F33" s="71">
        <v>20090.480904899996</v>
      </c>
      <c r="G33" s="58" t="e">
        <f>BoM!E33/BoM!C33*100</f>
        <v>#DIV/0!</v>
      </c>
      <c r="H33" s="58" t="e">
        <f>BoM!F33/BoM!D33*100</f>
        <v>#DIV/0!</v>
      </c>
      <c r="I33" s="72">
        <v>107634</v>
      </c>
      <c r="J33" s="72">
        <v>44363.650675500008</v>
      </c>
      <c r="K33" s="72"/>
      <c r="L33" s="72"/>
      <c r="M33" s="72"/>
      <c r="N33" s="72"/>
      <c r="O33" s="72"/>
      <c r="P33" s="72"/>
      <c r="Q33" s="72"/>
      <c r="R33" s="119"/>
    </row>
    <row r="34" spans="1:18" s="9" customFormat="1" ht="15" customHeight="1" x14ac:dyDescent="0.25">
      <c r="A34" s="30">
        <v>4</v>
      </c>
      <c r="B34" s="31" t="s">
        <v>52</v>
      </c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32" t="s">
        <v>53</v>
      </c>
      <c r="B35" s="16" t="s">
        <v>54</v>
      </c>
      <c r="C35" s="75">
        <v>896</v>
      </c>
      <c r="D35" s="75">
        <v>370200</v>
      </c>
      <c r="E35" s="75">
        <v>0</v>
      </c>
      <c r="F35" s="75">
        <v>0</v>
      </c>
      <c r="G35" s="58">
        <f t="shared" ref="G35:G41" si="6">E35/C35*100</f>
        <v>0</v>
      </c>
      <c r="H35" s="58">
        <f t="shared" ref="H35:H41" si="7">F35/D35*100</f>
        <v>0</v>
      </c>
      <c r="I35" s="75">
        <v>0</v>
      </c>
      <c r="J35" s="75">
        <v>0</v>
      </c>
      <c r="K35" s="75"/>
      <c r="L35" s="75"/>
      <c r="M35" s="75"/>
      <c r="N35" s="75"/>
      <c r="O35" s="75"/>
      <c r="P35" s="75"/>
      <c r="Q35" s="75"/>
      <c r="R35" s="118"/>
    </row>
    <row r="36" spans="1:18" ht="15" customHeight="1" x14ac:dyDescent="0.25">
      <c r="A36" s="32" t="s">
        <v>55</v>
      </c>
      <c r="B36" s="16" t="s">
        <v>39</v>
      </c>
      <c r="C36" s="75">
        <v>623</v>
      </c>
      <c r="D36" s="75">
        <v>751232</v>
      </c>
      <c r="E36" s="75">
        <v>286</v>
      </c>
      <c r="F36" s="75">
        <v>291554.07605999999</v>
      </c>
      <c r="G36" s="58">
        <f t="shared" si="6"/>
        <v>45.90690208667737</v>
      </c>
      <c r="H36" s="58">
        <f t="shared" si="7"/>
        <v>38.810124709810019</v>
      </c>
      <c r="I36" s="75">
        <v>677</v>
      </c>
      <c r="J36" s="75">
        <v>1137077.74397</v>
      </c>
      <c r="K36" s="75"/>
      <c r="L36" s="75"/>
      <c r="M36" s="75"/>
      <c r="N36" s="75"/>
      <c r="O36" s="75"/>
      <c r="P36" s="75"/>
      <c r="Q36" s="75"/>
      <c r="R36" s="118"/>
    </row>
    <row r="37" spans="1:18" ht="15" customHeight="1" x14ac:dyDescent="0.25">
      <c r="A37" s="32" t="s">
        <v>56</v>
      </c>
      <c r="B37" s="16" t="s">
        <v>57</v>
      </c>
      <c r="C37" s="75">
        <v>37592</v>
      </c>
      <c r="D37" s="75">
        <v>69686294</v>
      </c>
      <c r="E37" s="75">
        <v>3540</v>
      </c>
      <c r="F37" s="75">
        <v>14454476.168049999</v>
      </c>
      <c r="G37" s="58">
        <f t="shared" si="6"/>
        <v>9.4168972121728025</v>
      </c>
      <c r="H37" s="58">
        <f t="shared" si="7"/>
        <v>20.742208170877905</v>
      </c>
      <c r="I37" s="75">
        <v>17039</v>
      </c>
      <c r="J37" s="75">
        <v>71185699.825039998</v>
      </c>
      <c r="K37" s="75"/>
      <c r="L37" s="75"/>
      <c r="M37" s="75"/>
      <c r="N37" s="75"/>
      <c r="O37" s="75"/>
      <c r="P37" s="75"/>
      <c r="Q37" s="75"/>
      <c r="R37" s="118"/>
    </row>
    <row r="38" spans="1:18" ht="15" customHeight="1" x14ac:dyDescent="0.25">
      <c r="A38" s="32" t="s">
        <v>58</v>
      </c>
      <c r="B38" s="16" t="s">
        <v>59</v>
      </c>
      <c r="C38" s="75">
        <v>7585</v>
      </c>
      <c r="D38" s="75">
        <v>1718054</v>
      </c>
      <c r="E38" s="75">
        <v>21269</v>
      </c>
      <c r="F38" s="75">
        <v>6427727.9712800002</v>
      </c>
      <c r="G38" s="58">
        <f t="shared" si="6"/>
        <v>280.40870138431114</v>
      </c>
      <c r="H38" s="58">
        <f t="shared" si="7"/>
        <v>374.12840174290216</v>
      </c>
      <c r="I38" s="75">
        <v>64937</v>
      </c>
      <c r="J38" s="75">
        <v>9020585.5141599998</v>
      </c>
      <c r="K38" s="75"/>
      <c r="L38" s="75"/>
      <c r="M38" s="75"/>
      <c r="N38" s="75"/>
      <c r="O38" s="75"/>
      <c r="P38" s="75"/>
      <c r="Q38" s="75"/>
      <c r="R38" s="118"/>
    </row>
    <row r="39" spans="1:18" ht="15" customHeight="1" x14ac:dyDescent="0.25">
      <c r="A39" s="32" t="s">
        <v>60</v>
      </c>
      <c r="B39" s="16" t="s">
        <v>47</v>
      </c>
      <c r="C39" s="75">
        <v>80902</v>
      </c>
      <c r="D39" s="75">
        <v>967095989</v>
      </c>
      <c r="E39" s="75">
        <v>39093</v>
      </c>
      <c r="F39" s="75">
        <v>689888845.16595995</v>
      </c>
      <c r="G39" s="58">
        <f t="shared" si="6"/>
        <v>48.321425922721318</v>
      </c>
      <c r="H39" s="58">
        <f t="shared" si="7"/>
        <v>71.336129299773148</v>
      </c>
      <c r="I39" s="75">
        <v>155419</v>
      </c>
      <c r="J39" s="75">
        <v>828300910.66305006</v>
      </c>
      <c r="K39" s="75"/>
      <c r="L39" s="75"/>
      <c r="M39" s="75"/>
      <c r="N39" s="75"/>
      <c r="O39" s="75"/>
      <c r="P39" s="75"/>
      <c r="Q39" s="75"/>
      <c r="R39" s="118"/>
    </row>
    <row r="40" spans="1:18" ht="15" customHeight="1" thickBot="1" x14ac:dyDescent="0.3">
      <c r="A40" s="33">
        <v>5</v>
      </c>
      <c r="B40" s="34" t="s">
        <v>61</v>
      </c>
      <c r="C40" s="72">
        <f>C35+C36+C37+C38+C39</f>
        <v>127598</v>
      </c>
      <c r="D40" s="72">
        <f t="shared" ref="D40:F40" si="8">D35+D36+D37+D38+D39</f>
        <v>1039621769</v>
      </c>
      <c r="E40" s="72">
        <f t="shared" si="8"/>
        <v>64188</v>
      </c>
      <c r="F40" s="72">
        <f t="shared" si="8"/>
        <v>711062603.38134992</v>
      </c>
      <c r="G40" s="58">
        <f t="shared" si="6"/>
        <v>50.304863712597381</v>
      </c>
      <c r="H40" s="58">
        <f t="shared" si="7"/>
        <v>68.396278779859784</v>
      </c>
      <c r="I40" s="72">
        <f t="shared" ref="I40:J40" si="9">I35+I36+I37+I38+I39</f>
        <v>238072</v>
      </c>
      <c r="J40" s="72">
        <f t="shared" si="9"/>
        <v>909644273.74622011</v>
      </c>
      <c r="K40" s="72"/>
      <c r="L40" s="72"/>
      <c r="M40" s="72"/>
      <c r="N40" s="72"/>
      <c r="O40" s="72"/>
      <c r="P40" s="72"/>
      <c r="Q40" s="72"/>
      <c r="R40" s="119"/>
    </row>
    <row r="41" spans="1:18" s="9" customFormat="1" ht="15" customHeight="1" thickBot="1" x14ac:dyDescent="0.3">
      <c r="A41" s="35"/>
      <c r="B41" s="36" t="s">
        <v>62</v>
      </c>
      <c r="C41" s="62">
        <f>C31+C40</f>
        <v>851378</v>
      </c>
      <c r="D41" s="62">
        <f t="shared" ref="D41:F41" si="10">D31+D40</f>
        <v>1268700946.122895</v>
      </c>
      <c r="E41" s="62">
        <f t="shared" si="10"/>
        <v>430358</v>
      </c>
      <c r="F41" s="62">
        <f t="shared" si="10"/>
        <v>913886432.27029991</v>
      </c>
      <c r="G41" s="62">
        <f t="shared" si="6"/>
        <v>50.548405056273481</v>
      </c>
      <c r="H41" s="62">
        <f t="shared" si="7"/>
        <v>72.033242748269743</v>
      </c>
      <c r="I41" s="62">
        <f t="shared" ref="I41:J41" si="11">I31+I40</f>
        <v>1239454</v>
      </c>
      <c r="J41" s="62">
        <f t="shared" si="11"/>
        <v>1236248576.89955</v>
      </c>
      <c r="K41" s="120"/>
      <c r="L41" s="120"/>
      <c r="M41" s="120"/>
      <c r="N41" s="120"/>
      <c r="O41" s="120"/>
      <c r="P41" s="120"/>
      <c r="Q41" s="120"/>
      <c r="R41" s="12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5" zoomScaleNormal="100" workbookViewId="0">
      <selection activeCell="I35" sqref="I35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391188</v>
      </c>
      <c r="D12" s="88">
        <f t="shared" ref="D12:F12" si="0">D13+D14+D15</f>
        <v>30081913.560814928</v>
      </c>
      <c r="E12" s="88">
        <f t="shared" si="0"/>
        <v>270754</v>
      </c>
      <c r="F12" s="88">
        <f t="shared" si="0"/>
        <v>21777219.642999999</v>
      </c>
      <c r="G12" s="63">
        <f>E12/C12*100</f>
        <v>69.213268300663628</v>
      </c>
      <c r="H12" s="63">
        <f>F12/D12*100</f>
        <v>72.393066348569249</v>
      </c>
      <c r="I12" s="76">
        <f t="shared" ref="I12:J12" si="1">I13+I14+I15</f>
        <v>567571</v>
      </c>
      <c r="J12" s="76">
        <f t="shared" si="1"/>
        <v>53013665.78487999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377498</v>
      </c>
      <c r="D13" s="89">
        <v>28549838.624294929</v>
      </c>
      <c r="E13" s="89">
        <v>270448</v>
      </c>
      <c r="F13" s="89">
        <v>21728829.642999999</v>
      </c>
      <c r="G13" s="63">
        <f>E13/C13*100</f>
        <v>71.642233866139691</v>
      </c>
      <c r="H13" s="63">
        <f>F13/D13*100</f>
        <v>76.108414933419326</v>
      </c>
      <c r="I13" s="78">
        <v>567236</v>
      </c>
      <c r="J13" s="78">
        <v>52713000.611529991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8607</v>
      </c>
      <c r="D14" s="89">
        <v>939794.23841999983</v>
      </c>
      <c r="E14" s="89">
        <v>306</v>
      </c>
      <c r="F14" s="89">
        <v>48390</v>
      </c>
      <c r="G14" s="63">
        <f t="shared" ref="G14:G33" si="2">E14/C14*100</f>
        <v>3.555245730219589</v>
      </c>
      <c r="H14" s="63">
        <f t="shared" ref="H14:H33" si="3">F14/D14*100</f>
        <v>5.1489994321899868</v>
      </c>
      <c r="I14" s="78">
        <v>335</v>
      </c>
      <c r="J14" s="78">
        <v>300665.17335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5083</v>
      </c>
      <c r="D15" s="89">
        <v>592280.69809999992</v>
      </c>
      <c r="E15" s="89">
        <v>0</v>
      </c>
      <c r="F15" s="89">
        <v>0</v>
      </c>
      <c r="G15" s="63">
        <f t="shared" si="2"/>
        <v>0</v>
      </c>
      <c r="H15" s="63">
        <f t="shared" si="3"/>
        <v>0</v>
      </c>
      <c r="I15" s="78"/>
      <c r="J15" s="78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89"/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89"/>
      <c r="E17" s="89">
        <v>181036</v>
      </c>
      <c r="F17" s="89">
        <v>12608405</v>
      </c>
      <c r="G17" s="63" t="e">
        <f t="shared" si="2"/>
        <v>#DIV/0!</v>
      </c>
      <c r="H17" s="63" t="e">
        <f t="shared" si="3"/>
        <v>#DIV/0!</v>
      </c>
      <c r="I17" s="78">
        <v>353567</v>
      </c>
      <c r="J17" s="78">
        <v>24529548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37622</v>
      </c>
      <c r="D18" s="88">
        <f t="shared" ref="D18:F18" si="4">D19+D20+D21+D22</f>
        <v>11916649</v>
      </c>
      <c r="E18" s="88">
        <f t="shared" si="4"/>
        <v>4554</v>
      </c>
      <c r="F18" s="88">
        <f t="shared" si="4"/>
        <v>4610887.1740000006</v>
      </c>
      <c r="G18" s="63">
        <f t="shared" si="2"/>
        <v>12.104619637446175</v>
      </c>
      <c r="H18" s="63">
        <f t="shared" si="3"/>
        <v>38.692816864875354</v>
      </c>
      <c r="I18" s="76">
        <f t="shared" ref="I18:J18" si="5">I19+I20+I21+I22</f>
        <v>31493</v>
      </c>
      <c r="J18" s="76">
        <f t="shared" si="5"/>
        <v>7945709.7227699999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9538</v>
      </c>
      <c r="D19" s="89">
        <v>2632043</v>
      </c>
      <c r="E19" s="89">
        <v>4532</v>
      </c>
      <c r="F19" s="89">
        <v>2814487.1740000001</v>
      </c>
      <c r="G19" s="63">
        <f t="shared" si="2"/>
        <v>47.515202348500736</v>
      </c>
      <c r="H19" s="63">
        <f t="shared" si="3"/>
        <v>106.93165628373093</v>
      </c>
      <c r="I19" s="78">
        <v>31444</v>
      </c>
      <c r="J19" s="78">
        <v>6441473.0705399998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11842</v>
      </c>
      <c r="D20" s="89">
        <v>3895951</v>
      </c>
      <c r="E20" s="89">
        <v>16</v>
      </c>
      <c r="F20" s="89">
        <v>436400</v>
      </c>
      <c r="G20" s="63">
        <f t="shared" si="2"/>
        <v>0.13511231210944097</v>
      </c>
      <c r="H20" s="63">
        <f t="shared" si="3"/>
        <v>11.201372912544331</v>
      </c>
      <c r="I20" s="78">
        <v>40</v>
      </c>
      <c r="J20" s="78">
        <v>762806.18844000006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5214</v>
      </c>
      <c r="D21" s="89">
        <v>1837289.0000000002</v>
      </c>
      <c r="E21" s="89">
        <v>6</v>
      </c>
      <c r="F21" s="89">
        <v>1360000</v>
      </c>
      <c r="G21" s="63">
        <f t="shared" si="2"/>
        <v>0.11507479861910241</v>
      </c>
      <c r="H21" s="63">
        <f t="shared" si="3"/>
        <v>74.022105395503914</v>
      </c>
      <c r="I21" s="78">
        <v>9</v>
      </c>
      <c r="J21" s="78">
        <v>741430.46378999995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11028</v>
      </c>
      <c r="D22" s="89">
        <v>3551366</v>
      </c>
      <c r="E22" s="89"/>
      <c r="F22" s="89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3507</v>
      </c>
      <c r="D24" s="88">
        <v>392324</v>
      </c>
      <c r="E24" s="88"/>
      <c r="F24" s="88"/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5433</v>
      </c>
      <c r="D25" s="88">
        <v>1033568</v>
      </c>
      <c r="E25" s="88"/>
      <c r="F25" s="88"/>
      <c r="G25" s="63">
        <f t="shared" si="2"/>
        <v>0</v>
      </c>
      <c r="H25" s="63">
        <f t="shared" si="3"/>
        <v>0</v>
      </c>
      <c r="I25" s="76">
        <v>983</v>
      </c>
      <c r="J25" s="76">
        <v>251092.39272999999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6027</v>
      </c>
      <c r="D26" s="88">
        <v>4235773.0000000009</v>
      </c>
      <c r="E26" s="88"/>
      <c r="F26" s="88"/>
      <c r="G26" s="63">
        <f t="shared" si="2"/>
        <v>0</v>
      </c>
      <c r="H26" s="63">
        <f t="shared" si="3"/>
        <v>0</v>
      </c>
      <c r="I26" s="76">
        <v>13811</v>
      </c>
      <c r="J26" s="76">
        <v>11076192.92491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4395</v>
      </c>
      <c r="D27" s="88">
        <v>517484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5642</v>
      </c>
      <c r="D28" s="88">
        <v>723003.99999999988</v>
      </c>
      <c r="E28" s="88">
        <v>38</v>
      </c>
      <c r="F28" s="88">
        <v>8702.7939999999999</v>
      </c>
      <c r="G28" s="63">
        <f t="shared" si="2"/>
        <v>0.67352002835873803</v>
      </c>
      <c r="H28" s="63">
        <f t="shared" si="3"/>
        <v>1.2036992879707444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8426</v>
      </c>
      <c r="D29" s="88">
        <v>1442209</v>
      </c>
      <c r="E29" s="88">
        <v>1385</v>
      </c>
      <c r="F29" s="88">
        <v>1915474.192</v>
      </c>
      <c r="G29" s="63">
        <f t="shared" si="2"/>
        <v>16.437218134346072</v>
      </c>
      <c r="H29" s="63">
        <f t="shared" si="3"/>
        <v>132.81529875350938</v>
      </c>
      <c r="I29" s="76">
        <v>25360</v>
      </c>
      <c r="J29" s="76">
        <v>4317917.9306000005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89"/>
      <c r="E30" s="89">
        <v>239</v>
      </c>
      <c r="F30" s="89">
        <v>38558.9804</v>
      </c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462240</v>
      </c>
      <c r="D31" s="89">
        <f t="shared" ref="D31:F31" si="6">D12+D18+D24+D25+D26+D27+D28+D29</f>
        <v>50342924.560814932</v>
      </c>
      <c r="E31" s="89">
        <f t="shared" si="6"/>
        <v>276731</v>
      </c>
      <c r="F31" s="89">
        <f t="shared" si="6"/>
        <v>28312283.803000003</v>
      </c>
      <c r="G31" s="63">
        <f t="shared" si="2"/>
        <v>59.867384908272761</v>
      </c>
      <c r="H31" s="63">
        <f t="shared" si="3"/>
        <v>56.238853920372435</v>
      </c>
      <c r="I31" s="78">
        <f t="shared" ref="I31:J31" si="7">I12+I18+I24+I25+I26+I27+I28+I29</f>
        <v>639218</v>
      </c>
      <c r="J31" s="78">
        <f t="shared" si="7"/>
        <v>76604578.755889982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70623</v>
      </c>
      <c r="D32" s="89">
        <v>7530990.0000000019</v>
      </c>
      <c r="E32" s="89">
        <v>4</v>
      </c>
      <c r="F32" s="89">
        <v>1357</v>
      </c>
      <c r="G32" s="63">
        <f t="shared" si="2"/>
        <v>5.6638772071421492E-3</v>
      </c>
      <c r="H32" s="63">
        <f t="shared" si="3"/>
        <v>1.8018879323966699E-2</v>
      </c>
      <c r="I32" s="78">
        <v>353562</v>
      </c>
      <c r="J32" s="78">
        <v>26037625.118869998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64">
        <v>101623</v>
      </c>
      <c r="J33" s="64">
        <v>6057067.2379999999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89">
        <v>0</v>
      </c>
      <c r="E35" s="89">
        <v>6471</v>
      </c>
      <c r="F35" s="89">
        <v>1400548.7239999999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89">
        <v>0</v>
      </c>
      <c r="E36" s="89">
        <v>0</v>
      </c>
      <c r="F36" s="89">
        <v>0</v>
      </c>
      <c r="G36" s="63" t="e">
        <f t="shared" si="8"/>
        <v>#DIV/0!</v>
      </c>
      <c r="H36" s="63" t="e">
        <f t="shared" si="9"/>
        <v>#DIV/0!</v>
      </c>
      <c r="I36" s="78">
        <v>5</v>
      </c>
      <c r="J36" s="78">
        <v>5408.65121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4657</v>
      </c>
      <c r="D37" s="89">
        <v>2413466.0000000005</v>
      </c>
      <c r="E37" s="89">
        <v>564</v>
      </c>
      <c r="F37" s="89">
        <v>1344161.2109999999</v>
      </c>
      <c r="G37" s="63">
        <f t="shared" si="8"/>
        <v>12.110800944814258</v>
      </c>
      <c r="H37" s="63">
        <f t="shared" si="9"/>
        <v>55.694226104697542</v>
      </c>
      <c r="I37" s="78">
        <v>1784</v>
      </c>
      <c r="J37" s="78">
        <v>4242683.0158500001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77</v>
      </c>
      <c r="D38" s="89">
        <v>15330.000000000002</v>
      </c>
      <c r="E38" s="89">
        <v>390</v>
      </c>
      <c r="F38" s="89">
        <v>314976.76500000001</v>
      </c>
      <c r="G38" s="63">
        <f t="shared" si="8"/>
        <v>506.49350649350646</v>
      </c>
      <c r="H38" s="63">
        <f t="shared" si="9"/>
        <v>2054.642954990215</v>
      </c>
      <c r="I38" s="78">
        <v>2711</v>
      </c>
      <c r="J38" s="78">
        <v>371957.87635999999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19093</v>
      </c>
      <c r="D39" s="89">
        <v>4943925.0000000009</v>
      </c>
      <c r="E39" s="89">
        <v>3631</v>
      </c>
      <c r="F39" s="89">
        <v>1356829.6189999999</v>
      </c>
      <c r="G39" s="63">
        <f t="shared" si="8"/>
        <v>19.017440946943907</v>
      </c>
      <c r="H39" s="63">
        <f t="shared" si="9"/>
        <v>27.4443811141957</v>
      </c>
      <c r="I39" s="78">
        <v>4258</v>
      </c>
      <c r="J39" s="78">
        <v>1531967.57601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23827</v>
      </c>
      <c r="D40" s="90">
        <f t="shared" ref="D40:F40" si="10">D35+D36+D37+D38+D39</f>
        <v>7372721.0000000019</v>
      </c>
      <c r="E40" s="90">
        <f t="shared" si="10"/>
        <v>11056</v>
      </c>
      <c r="F40" s="90">
        <f t="shared" si="10"/>
        <v>4416516.3190000001</v>
      </c>
      <c r="G40" s="63">
        <f t="shared" si="8"/>
        <v>46.401141562093422</v>
      </c>
      <c r="H40" s="63">
        <f t="shared" si="9"/>
        <v>59.903478227373576</v>
      </c>
      <c r="I40" s="64">
        <f t="shared" ref="I40:J40" si="11">I35+I36+I37+I38+I39</f>
        <v>8758</v>
      </c>
      <c r="J40" s="64">
        <f t="shared" si="11"/>
        <v>6152017.11943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486067</v>
      </c>
      <c r="D41" s="62">
        <f t="shared" ref="D41:F41" si="12">D31+D40</f>
        <v>57715645.560814932</v>
      </c>
      <c r="E41" s="62">
        <f t="shared" si="12"/>
        <v>287787</v>
      </c>
      <c r="F41" s="62">
        <f t="shared" si="12"/>
        <v>32728800.122000001</v>
      </c>
      <c r="G41" s="63">
        <f t="shared" si="8"/>
        <v>59.20726977968058</v>
      </c>
      <c r="H41" s="63">
        <f t="shared" si="9"/>
        <v>56.70698093035049</v>
      </c>
      <c r="I41" s="61">
        <f t="shared" ref="I41:J41" si="13">I31+I40</f>
        <v>647976</v>
      </c>
      <c r="J41" s="61">
        <f t="shared" si="13"/>
        <v>82756595.875319988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3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190653</v>
      </c>
      <c r="D12" s="88">
        <f t="shared" ref="D12:F12" si="0">D13+D14+D15</f>
        <v>16340156.127472181</v>
      </c>
      <c r="E12" s="88">
        <f t="shared" si="0"/>
        <v>88165</v>
      </c>
      <c r="F12" s="88">
        <f t="shared" si="0"/>
        <v>9616508.7284600008</v>
      </c>
      <c r="G12" s="63">
        <f>E12/C12*100</f>
        <v>46.243699286137641</v>
      </c>
      <c r="H12" s="63">
        <f>F12/D12*100</f>
        <v>58.852000271234083</v>
      </c>
      <c r="I12" s="88">
        <f t="shared" ref="I12:J12" si="1">I13+I14+I15</f>
        <v>179095</v>
      </c>
      <c r="J12" s="88">
        <f t="shared" si="1"/>
        <v>18882264.53568</v>
      </c>
      <c r="K12" s="76">
        <v>190653</v>
      </c>
      <c r="L12" s="76">
        <v>16340156.127472181</v>
      </c>
      <c r="M12" s="76">
        <v>79360</v>
      </c>
      <c r="N12" s="76">
        <v>8474509.2330999989</v>
      </c>
      <c r="O12" s="76">
        <v>41.625361258411878</v>
      </c>
      <c r="P12" s="76">
        <v>51.863086050029096</v>
      </c>
      <c r="Q12" s="76">
        <v>181601</v>
      </c>
      <c r="R12" s="77">
        <v>17930036.22076194</v>
      </c>
    </row>
    <row r="13" spans="1:18" ht="15" customHeight="1" x14ac:dyDescent="0.25">
      <c r="A13" s="14" t="s">
        <v>17</v>
      </c>
      <c r="B13" s="15" t="s">
        <v>18</v>
      </c>
      <c r="C13" s="89">
        <v>182304</v>
      </c>
      <c r="D13" s="89">
        <v>15476625.179340933</v>
      </c>
      <c r="E13" s="89">
        <v>88165</v>
      </c>
      <c r="F13" s="89">
        <v>9616508.7284600008</v>
      </c>
      <c r="G13" s="63">
        <f>E13/C13*100</f>
        <v>48.361527997191509</v>
      </c>
      <c r="H13" s="63">
        <f>F13/D13*100</f>
        <v>62.135695715475862</v>
      </c>
      <c r="I13" s="89">
        <v>179095</v>
      </c>
      <c r="J13" s="89">
        <v>18882264.53568</v>
      </c>
      <c r="K13" s="78">
        <v>182304</v>
      </c>
      <c r="L13" s="78">
        <v>15476625.179340933</v>
      </c>
      <c r="M13" s="78">
        <v>79360</v>
      </c>
      <c r="N13" s="78">
        <v>8474509.2330999989</v>
      </c>
      <c r="O13" s="78">
        <v>43.531683342109886</v>
      </c>
      <c r="P13" s="78">
        <v>54.756829314521681</v>
      </c>
      <c r="Q13" s="78">
        <v>181601</v>
      </c>
      <c r="R13" s="79">
        <v>17930036.22076194</v>
      </c>
    </row>
    <row r="14" spans="1:18" ht="15" customHeight="1" x14ac:dyDescent="0.25">
      <c r="A14" s="14" t="s">
        <v>19</v>
      </c>
      <c r="B14" s="15" t="s">
        <v>20</v>
      </c>
      <c r="C14" s="89">
        <v>4717</v>
      </c>
      <c r="D14" s="89">
        <v>552062.74687499995</v>
      </c>
      <c r="E14" s="89">
        <v>0</v>
      </c>
      <c r="F14" s="89">
        <v>0</v>
      </c>
      <c r="G14" s="63">
        <f t="shared" ref="G14:G33" si="2">E14/C14*100</f>
        <v>0</v>
      </c>
      <c r="H14" s="63">
        <f t="shared" ref="H14:H33" si="3">F14/D14*100</f>
        <v>0</v>
      </c>
      <c r="I14" s="89">
        <v>0</v>
      </c>
      <c r="J14" s="89">
        <v>0</v>
      </c>
      <c r="K14" s="78">
        <v>4717</v>
      </c>
      <c r="L14" s="78">
        <v>552062.74687499995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9">
        <v>0</v>
      </c>
    </row>
    <row r="15" spans="1:18" ht="15" customHeight="1" x14ac:dyDescent="0.25">
      <c r="A15" s="14" t="s">
        <v>21</v>
      </c>
      <c r="B15" s="15" t="s">
        <v>22</v>
      </c>
      <c r="C15" s="89">
        <v>3632</v>
      </c>
      <c r="D15" s="89">
        <v>311468.20125625003</v>
      </c>
      <c r="E15" s="89">
        <v>0</v>
      </c>
      <c r="F15" s="89">
        <v>0</v>
      </c>
      <c r="G15" s="63">
        <f t="shared" si="2"/>
        <v>0</v>
      </c>
      <c r="H15" s="63">
        <f t="shared" si="3"/>
        <v>0</v>
      </c>
      <c r="I15" s="89">
        <v>0</v>
      </c>
      <c r="J15" s="89">
        <v>0</v>
      </c>
      <c r="K15" s="78">
        <v>3632</v>
      </c>
      <c r="L15" s="78">
        <v>311468.20125625003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9">
        <v>0</v>
      </c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>
        <v>0</v>
      </c>
      <c r="K16" s="78"/>
      <c r="L16" s="78"/>
      <c r="M16" s="78"/>
      <c r="N16" s="78"/>
      <c r="O16" s="78"/>
      <c r="P16" s="78"/>
      <c r="Q16" s="78"/>
      <c r="R16" s="79">
        <v>0</v>
      </c>
    </row>
    <row r="17" spans="1:18" ht="15" customHeight="1" x14ac:dyDescent="0.25">
      <c r="A17" s="14"/>
      <c r="B17" s="18" t="s">
        <v>24</v>
      </c>
      <c r="C17" s="89"/>
      <c r="D17" s="89"/>
      <c r="E17" s="89">
        <v>52017</v>
      </c>
      <c r="F17" s="89">
        <v>5263413.6865499998</v>
      </c>
      <c r="G17" s="63" t="e">
        <f t="shared" si="2"/>
        <v>#DIV/0!</v>
      </c>
      <c r="H17" s="63" t="e">
        <f t="shared" si="3"/>
        <v>#DIV/0!</v>
      </c>
      <c r="I17" s="89">
        <v>127838</v>
      </c>
      <c r="J17" s="89">
        <v>10784295.430402571</v>
      </c>
      <c r="K17" s="78"/>
      <c r="L17" s="78"/>
      <c r="M17" s="78">
        <v>52017</v>
      </c>
      <c r="N17" s="78">
        <v>5263413.6865499998</v>
      </c>
      <c r="O17" s="78"/>
      <c r="P17" s="78"/>
      <c r="Q17" s="78">
        <v>127838</v>
      </c>
      <c r="R17" s="79">
        <v>10784295.430402571</v>
      </c>
    </row>
    <row r="18" spans="1:18" ht="15" customHeight="1" x14ac:dyDescent="0.25">
      <c r="A18" s="10" t="s">
        <v>25</v>
      </c>
      <c r="B18" s="19" t="s">
        <v>26</v>
      </c>
      <c r="C18" s="88">
        <f>C19+C20+C21+C22</f>
        <v>13067</v>
      </c>
      <c r="D18" s="88">
        <f t="shared" ref="D18:F18" si="4">D19+D20+D21+D22</f>
        <v>4260797</v>
      </c>
      <c r="E18" s="88">
        <f t="shared" si="4"/>
        <v>12069</v>
      </c>
      <c r="F18" s="88">
        <f t="shared" si="4"/>
        <v>2481198.2129099998</v>
      </c>
      <c r="G18" s="63">
        <f t="shared" si="2"/>
        <v>92.362439733680262</v>
      </c>
      <c r="H18" s="63">
        <f t="shared" si="3"/>
        <v>58.233194703009787</v>
      </c>
      <c r="I18" s="88">
        <f t="shared" ref="I18:J18" si="5">I19+I20+I21+I22</f>
        <v>49946</v>
      </c>
      <c r="J18" s="88">
        <f t="shared" si="5"/>
        <v>6766770.1009999998</v>
      </c>
      <c r="K18" s="76">
        <v>13067</v>
      </c>
      <c r="L18" s="76">
        <v>4260797</v>
      </c>
      <c r="M18" s="76">
        <v>5534</v>
      </c>
      <c r="N18" s="76">
        <v>1059568.7131699983</v>
      </c>
      <c r="O18" s="76">
        <v>42.35096043468279</v>
      </c>
      <c r="P18" s="76">
        <v>24.867852497314427</v>
      </c>
      <c r="Q18" s="76">
        <v>47054</v>
      </c>
      <c r="R18" s="77">
        <v>5732803.0058468319</v>
      </c>
    </row>
    <row r="19" spans="1:18" ht="15" customHeight="1" x14ac:dyDescent="0.25">
      <c r="A19" s="14" t="s">
        <v>27</v>
      </c>
      <c r="B19" s="20" t="s">
        <v>28</v>
      </c>
      <c r="C19" s="89">
        <v>6799</v>
      </c>
      <c r="D19" s="89">
        <v>1955943.9999999998</v>
      </c>
      <c r="E19" s="89">
        <v>12009</v>
      </c>
      <c r="F19" s="89">
        <v>2463200.6104600001</v>
      </c>
      <c r="G19" s="63">
        <f t="shared" si="2"/>
        <v>176.62891601706133</v>
      </c>
      <c r="H19" s="63">
        <f t="shared" si="3"/>
        <v>125.9341070327167</v>
      </c>
      <c r="I19" s="89">
        <v>49565</v>
      </c>
      <c r="J19" s="89">
        <v>6574474.3525700001</v>
      </c>
      <c r="K19" s="78">
        <v>6799</v>
      </c>
      <c r="L19" s="78">
        <v>1955943.9999999998</v>
      </c>
      <c r="M19" s="78">
        <v>5530</v>
      </c>
      <c r="N19" s="78">
        <v>1037297.2981699983</v>
      </c>
      <c r="O19" s="78">
        <v>81.335490513310788</v>
      </c>
      <c r="P19" s="78">
        <v>53.033077540563454</v>
      </c>
      <c r="Q19" s="78">
        <v>47047</v>
      </c>
      <c r="R19" s="79">
        <v>5618716.3206686145</v>
      </c>
    </row>
    <row r="20" spans="1:18" ht="15" customHeight="1" x14ac:dyDescent="0.25">
      <c r="A20" s="14" t="s">
        <v>29</v>
      </c>
      <c r="B20" s="21" t="s">
        <v>30</v>
      </c>
      <c r="C20" s="89">
        <v>3320</v>
      </c>
      <c r="D20" s="89">
        <v>1369583</v>
      </c>
      <c r="E20" s="89"/>
      <c r="F20" s="89"/>
      <c r="G20" s="63">
        <f t="shared" si="2"/>
        <v>0</v>
      </c>
      <c r="H20" s="63">
        <f t="shared" si="3"/>
        <v>0</v>
      </c>
      <c r="I20" s="89">
        <v>2</v>
      </c>
      <c r="J20" s="89">
        <v>93447.532260000007</v>
      </c>
      <c r="K20" s="78">
        <v>3320</v>
      </c>
      <c r="L20" s="78">
        <v>1369583</v>
      </c>
      <c r="M20" s="78">
        <v>4</v>
      </c>
      <c r="N20" s="78">
        <v>22271.415000000001</v>
      </c>
      <c r="O20" s="78">
        <v>0.12048192771084336</v>
      </c>
      <c r="P20" s="78">
        <v>1.6261456954416054</v>
      </c>
      <c r="Q20" s="78">
        <v>7</v>
      </c>
      <c r="R20" s="79">
        <v>114086.68517821741</v>
      </c>
    </row>
    <row r="21" spans="1:18" ht="15" customHeight="1" x14ac:dyDescent="0.25">
      <c r="A21" s="14" t="s">
        <v>31</v>
      </c>
      <c r="B21" s="21" t="s">
        <v>32</v>
      </c>
      <c r="C21" s="89">
        <v>1723</v>
      </c>
      <c r="D21" s="89">
        <v>606940</v>
      </c>
      <c r="E21" s="89"/>
      <c r="F21" s="89"/>
      <c r="G21" s="63">
        <f t="shared" si="2"/>
        <v>0</v>
      </c>
      <c r="H21" s="63">
        <f t="shared" si="3"/>
        <v>0</v>
      </c>
      <c r="I21" s="89">
        <v>0</v>
      </c>
      <c r="J21" s="89">
        <v>0</v>
      </c>
      <c r="K21" s="78">
        <v>1723</v>
      </c>
      <c r="L21" s="78">
        <v>606940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9">
        <v>0</v>
      </c>
    </row>
    <row r="22" spans="1:18" ht="15" customHeight="1" x14ac:dyDescent="0.25">
      <c r="A22" s="14" t="s">
        <v>33</v>
      </c>
      <c r="B22" s="16" t="s">
        <v>34</v>
      </c>
      <c r="C22" s="89">
        <v>1225</v>
      </c>
      <c r="D22" s="89">
        <v>328330</v>
      </c>
      <c r="E22" s="89">
        <v>60</v>
      </c>
      <c r="F22" s="89">
        <v>17997.602449999657</v>
      </c>
      <c r="G22" s="63">
        <f t="shared" si="2"/>
        <v>4.8979591836734695</v>
      </c>
      <c r="H22" s="63">
        <f t="shared" si="3"/>
        <v>5.4815589346083691</v>
      </c>
      <c r="I22" s="89">
        <v>379</v>
      </c>
      <c r="J22" s="89">
        <v>98848.21616999968</v>
      </c>
      <c r="K22" s="78">
        <v>1225</v>
      </c>
      <c r="L22" s="78">
        <v>328330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9">
        <v>0</v>
      </c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48</v>
      </c>
      <c r="D24" s="88">
        <v>8715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>
        <v>48</v>
      </c>
      <c r="L24" s="76">
        <v>8715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7">
        <v>0</v>
      </c>
    </row>
    <row r="25" spans="1:18" ht="15" customHeight="1" x14ac:dyDescent="0.25">
      <c r="A25" s="10" t="s">
        <v>38</v>
      </c>
      <c r="B25" s="11" t="s">
        <v>39</v>
      </c>
      <c r="C25" s="88">
        <v>2169</v>
      </c>
      <c r="D25" s="88">
        <v>404712.00000000006</v>
      </c>
      <c r="E25" s="88">
        <v>253</v>
      </c>
      <c r="F25" s="88">
        <v>22970.116969999999</v>
      </c>
      <c r="G25" s="63">
        <f t="shared" si="2"/>
        <v>11.664361456892577</v>
      </c>
      <c r="H25" s="63">
        <f t="shared" si="3"/>
        <v>5.6756698516475907</v>
      </c>
      <c r="I25" s="88">
        <v>1788</v>
      </c>
      <c r="J25" s="88">
        <v>377604.58507999999</v>
      </c>
      <c r="K25" s="76">
        <v>2169</v>
      </c>
      <c r="L25" s="76">
        <v>404712.00000000006</v>
      </c>
      <c r="M25" s="76">
        <v>151</v>
      </c>
      <c r="N25" s="76">
        <v>11843.361000000001</v>
      </c>
      <c r="O25" s="76">
        <v>6.9617335177501145</v>
      </c>
      <c r="P25" s="76">
        <v>2.9263676392101048</v>
      </c>
      <c r="Q25" s="76">
        <v>1889</v>
      </c>
      <c r="R25" s="77">
        <v>405880.61352180736</v>
      </c>
    </row>
    <row r="26" spans="1:18" ht="15" customHeight="1" x14ac:dyDescent="0.25">
      <c r="A26" s="10" t="s">
        <v>40</v>
      </c>
      <c r="B26" s="11" t="s">
        <v>41</v>
      </c>
      <c r="C26" s="88">
        <v>2774</v>
      </c>
      <c r="D26" s="88">
        <v>1509926</v>
      </c>
      <c r="E26" s="88">
        <v>194</v>
      </c>
      <c r="F26" s="88">
        <v>94518.884000000005</v>
      </c>
      <c r="G26" s="63">
        <f t="shared" si="2"/>
        <v>6.993511175198269</v>
      </c>
      <c r="H26" s="63">
        <f t="shared" si="3"/>
        <v>6.2598355151179588</v>
      </c>
      <c r="I26" s="88">
        <v>5049</v>
      </c>
      <c r="J26" s="88">
        <v>2271269.5374799999</v>
      </c>
      <c r="K26" s="76">
        <v>2774</v>
      </c>
      <c r="L26" s="76">
        <v>1509926</v>
      </c>
      <c r="M26" s="76">
        <v>103</v>
      </c>
      <c r="N26" s="76">
        <v>51243.665500000003</v>
      </c>
      <c r="O26" s="76">
        <v>3.7130497476568136</v>
      </c>
      <c r="P26" s="76">
        <v>3.3937865498044277</v>
      </c>
      <c r="Q26" s="76">
        <v>5498</v>
      </c>
      <c r="R26" s="77">
        <v>2287804.5317513212</v>
      </c>
    </row>
    <row r="27" spans="1:18" ht="15" customHeight="1" x14ac:dyDescent="0.25">
      <c r="A27" s="10" t="s">
        <v>42</v>
      </c>
      <c r="B27" s="11" t="s">
        <v>43</v>
      </c>
      <c r="C27" s="88">
        <v>243</v>
      </c>
      <c r="D27" s="88">
        <v>96287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>
        <v>243</v>
      </c>
      <c r="L27" s="76">
        <v>96287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7">
        <v>0</v>
      </c>
    </row>
    <row r="28" spans="1:18" ht="15" customHeight="1" x14ac:dyDescent="0.25">
      <c r="A28" s="10" t="s">
        <v>44</v>
      </c>
      <c r="B28" s="11" t="s">
        <v>45</v>
      </c>
      <c r="C28" s="88">
        <v>486</v>
      </c>
      <c r="D28" s="88">
        <v>162670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0</v>
      </c>
      <c r="J28" s="88">
        <v>0</v>
      </c>
      <c r="K28" s="76">
        <v>486</v>
      </c>
      <c r="L28" s="76">
        <v>162670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7">
        <v>0</v>
      </c>
    </row>
    <row r="29" spans="1:18" ht="15" customHeight="1" x14ac:dyDescent="0.25">
      <c r="A29" s="10" t="s">
        <v>46</v>
      </c>
      <c r="B29" s="11" t="s">
        <v>47</v>
      </c>
      <c r="C29" s="88">
        <v>9174</v>
      </c>
      <c r="D29" s="88">
        <v>1452183</v>
      </c>
      <c r="E29" s="88">
        <v>7771</v>
      </c>
      <c r="F29" s="88">
        <v>1413721.4447000001</v>
      </c>
      <c r="G29" s="63">
        <f t="shared" si="2"/>
        <v>84.706780030521031</v>
      </c>
      <c r="H29" s="63">
        <f t="shared" si="3"/>
        <v>97.35146635789016</v>
      </c>
      <c r="I29" s="88">
        <v>18963</v>
      </c>
      <c r="J29" s="88">
        <v>1768403.6172</v>
      </c>
      <c r="K29" s="76">
        <v>9174</v>
      </c>
      <c r="L29" s="76">
        <v>1452183</v>
      </c>
      <c r="M29" s="76">
        <v>6564</v>
      </c>
      <c r="N29" s="76">
        <v>1214154.2759500011</v>
      </c>
      <c r="O29" s="76">
        <v>71.550032701111846</v>
      </c>
      <c r="P29" s="76">
        <v>83.608903006714797</v>
      </c>
      <c r="Q29" s="76">
        <v>25093</v>
      </c>
      <c r="R29" s="77">
        <v>2299161.0265058056</v>
      </c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218614</v>
      </c>
      <c r="D31" s="89">
        <f t="shared" ref="D31:F31" si="6">D12+D18+D24+D25+D26+D27+D28+D29</f>
        <v>24235446.127472181</v>
      </c>
      <c r="E31" s="89">
        <f t="shared" si="6"/>
        <v>108452</v>
      </c>
      <c r="F31" s="89">
        <f t="shared" si="6"/>
        <v>13628917.387040002</v>
      </c>
      <c r="G31" s="63">
        <f t="shared" si="2"/>
        <v>49.608899704501994</v>
      </c>
      <c r="H31" s="63">
        <f t="shared" si="3"/>
        <v>56.235471446885775</v>
      </c>
      <c r="I31" s="89">
        <f t="shared" ref="I31:J31" si="7">I12+I18+I24+I25+I26+I27+I28+I29</f>
        <v>254841</v>
      </c>
      <c r="J31" s="89">
        <f t="shared" si="7"/>
        <v>30066312.37644</v>
      </c>
      <c r="K31" s="78">
        <v>218614</v>
      </c>
      <c r="L31" s="78">
        <v>24235446.127472181</v>
      </c>
      <c r="M31" s="78">
        <v>91712</v>
      </c>
      <c r="N31" s="78">
        <v>10811319.248719998</v>
      </c>
      <c r="O31" s="78">
        <v>41.95156760317272</v>
      </c>
      <c r="P31" s="78">
        <v>44.609532631894844</v>
      </c>
      <c r="Q31" s="78">
        <v>261135</v>
      </c>
      <c r="R31" s="79">
        <v>28655685.398387704</v>
      </c>
    </row>
    <row r="32" spans="1:18" ht="15" customHeight="1" x14ac:dyDescent="0.25">
      <c r="A32" s="14">
        <v>3</v>
      </c>
      <c r="B32" s="25" t="s">
        <v>50</v>
      </c>
      <c r="C32" s="89">
        <v>23218</v>
      </c>
      <c r="D32" s="89">
        <v>2577244</v>
      </c>
      <c r="E32" s="89">
        <v>64648</v>
      </c>
      <c r="F32" s="89">
        <v>8013970.1251300005</v>
      </c>
      <c r="G32" s="63">
        <f t="shared" si="2"/>
        <v>278.43914204496508</v>
      </c>
      <c r="H32" s="63">
        <f t="shared" si="3"/>
        <v>310.95116043067713</v>
      </c>
      <c r="I32" s="89">
        <v>144723</v>
      </c>
      <c r="J32" s="89">
        <v>15329116.987610001</v>
      </c>
      <c r="K32" s="78">
        <v>23218</v>
      </c>
      <c r="L32" s="78">
        <v>2577244</v>
      </c>
      <c r="M32" s="78">
        <v>31412</v>
      </c>
      <c r="N32" s="78">
        <v>3880998.8088799976</v>
      </c>
      <c r="O32" s="78">
        <v>135.29158411577225</v>
      </c>
      <c r="P32" s="78">
        <v>150.58717020507169</v>
      </c>
      <c r="Q32" s="78">
        <v>96094</v>
      </c>
      <c r="R32" s="79">
        <v>9945125.0263735484</v>
      </c>
    </row>
    <row r="33" spans="1:18" ht="15" customHeight="1" thickBot="1" x14ac:dyDescent="0.3">
      <c r="A33" s="26"/>
      <c r="B33" s="27" t="s">
        <v>51</v>
      </c>
      <c r="C33" s="90"/>
      <c r="D33" s="90"/>
      <c r="E33" s="90">
        <v>13758</v>
      </c>
      <c r="F33" s="90">
        <v>917385.94757000008</v>
      </c>
      <c r="G33" s="63" t="e">
        <f t="shared" si="2"/>
        <v>#DIV/0!</v>
      </c>
      <c r="H33" s="63" t="e">
        <f t="shared" si="3"/>
        <v>#DIV/0!</v>
      </c>
      <c r="I33" s="90">
        <v>41967</v>
      </c>
      <c r="J33" s="90">
        <v>1987482.4814873121</v>
      </c>
      <c r="K33" s="64"/>
      <c r="L33" s="64"/>
      <c r="M33" s="64">
        <v>13758</v>
      </c>
      <c r="N33" s="64">
        <v>917385.94757000008</v>
      </c>
      <c r="O33" s="64"/>
      <c r="P33" s="64"/>
      <c r="Q33" s="64">
        <v>41967</v>
      </c>
      <c r="R33" s="80">
        <v>1987482.4814873121</v>
      </c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89">
        <v>0</v>
      </c>
      <c r="D35" s="89">
        <v>0</v>
      </c>
      <c r="E35" s="89">
        <v>0</v>
      </c>
      <c r="F35" s="89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89">
        <v>0</v>
      </c>
      <c r="J35" s="89">
        <v>0</v>
      </c>
      <c r="K35" s="89">
        <v>0</v>
      </c>
      <c r="L35" s="89">
        <v>0</v>
      </c>
      <c r="M35" s="78">
        <v>0</v>
      </c>
      <c r="N35" s="78">
        <v>0</v>
      </c>
      <c r="O35" s="78" t="e">
        <v>#DIV/0!</v>
      </c>
      <c r="P35" s="78" t="e">
        <v>#DIV/0!</v>
      </c>
      <c r="Q35" s="78">
        <v>0</v>
      </c>
      <c r="R35" s="79">
        <v>0</v>
      </c>
    </row>
    <row r="36" spans="1:18" ht="15" customHeight="1" x14ac:dyDescent="0.25">
      <c r="A36" s="32" t="s">
        <v>55</v>
      </c>
      <c r="B36" s="16" t="s">
        <v>39</v>
      </c>
      <c r="C36" s="89">
        <v>0</v>
      </c>
      <c r="D36" s="89">
        <v>0</v>
      </c>
      <c r="E36" s="89">
        <v>4</v>
      </c>
      <c r="F36" s="89">
        <v>2387.2199999999998</v>
      </c>
      <c r="G36" s="63" t="e">
        <f t="shared" si="8"/>
        <v>#DIV/0!</v>
      </c>
      <c r="H36" s="63" t="e">
        <f t="shared" si="9"/>
        <v>#DIV/0!</v>
      </c>
      <c r="I36" s="89">
        <v>23</v>
      </c>
      <c r="J36" s="89">
        <v>33367.422079999997</v>
      </c>
      <c r="K36" s="89">
        <v>0</v>
      </c>
      <c r="L36" s="89">
        <v>0</v>
      </c>
      <c r="M36" s="78">
        <v>4</v>
      </c>
      <c r="N36" s="78">
        <v>2335</v>
      </c>
      <c r="O36" s="78" t="e">
        <v>#DIV/0!</v>
      </c>
      <c r="P36" s="78" t="e">
        <v>#DIV/0!</v>
      </c>
      <c r="Q36" s="78">
        <v>14</v>
      </c>
      <c r="R36" s="79">
        <v>15287.132186434781</v>
      </c>
    </row>
    <row r="37" spans="1:18" ht="15" customHeight="1" x14ac:dyDescent="0.25">
      <c r="A37" s="32" t="s">
        <v>56</v>
      </c>
      <c r="B37" s="16" t="s">
        <v>57</v>
      </c>
      <c r="C37" s="89">
        <v>111</v>
      </c>
      <c r="D37" s="89">
        <v>56771</v>
      </c>
      <c r="E37" s="89">
        <v>72</v>
      </c>
      <c r="F37" s="89">
        <v>126281.14695000001</v>
      </c>
      <c r="G37" s="63">
        <f t="shared" si="8"/>
        <v>64.86486486486487</v>
      </c>
      <c r="H37" s="63">
        <f t="shared" si="9"/>
        <v>222.43953241972133</v>
      </c>
      <c r="I37" s="89">
        <v>410</v>
      </c>
      <c r="J37" s="89">
        <v>459432.65025999997</v>
      </c>
      <c r="K37" s="89">
        <v>111</v>
      </c>
      <c r="L37" s="89">
        <v>56771</v>
      </c>
      <c r="M37" s="78">
        <v>11</v>
      </c>
      <c r="N37" s="78">
        <v>13515.286</v>
      </c>
      <c r="O37" s="78">
        <v>9.9099099099099082</v>
      </c>
      <c r="P37" s="78">
        <v>23.806672420778213</v>
      </c>
      <c r="Q37" s="78">
        <v>101</v>
      </c>
      <c r="R37" s="79">
        <v>201282.76261570805</v>
      </c>
    </row>
    <row r="38" spans="1:18" ht="15" customHeight="1" x14ac:dyDescent="0.25">
      <c r="A38" s="32" t="s">
        <v>58</v>
      </c>
      <c r="B38" s="16" t="s">
        <v>59</v>
      </c>
      <c r="C38" s="89">
        <v>58</v>
      </c>
      <c r="D38" s="89">
        <v>29978.999999999996</v>
      </c>
      <c r="E38" s="89">
        <v>8</v>
      </c>
      <c r="F38" s="89">
        <v>753</v>
      </c>
      <c r="G38" s="63">
        <f t="shared" si="8"/>
        <v>13.793103448275861</v>
      </c>
      <c r="H38" s="63">
        <f t="shared" si="9"/>
        <v>2.5117582307615334</v>
      </c>
      <c r="I38" s="89">
        <v>648</v>
      </c>
      <c r="J38" s="89">
        <v>49442.187389999999</v>
      </c>
      <c r="K38" s="89">
        <v>58</v>
      </c>
      <c r="L38" s="89">
        <v>29978.999999999996</v>
      </c>
      <c r="M38" s="78">
        <v>2</v>
      </c>
      <c r="N38" s="78">
        <v>200</v>
      </c>
      <c r="O38" s="78">
        <v>3.4482758620689657</v>
      </c>
      <c r="P38" s="78">
        <v>0.66713366022882692</v>
      </c>
      <c r="Q38" s="78">
        <v>1007</v>
      </c>
      <c r="R38" s="79">
        <v>53433.979456415829</v>
      </c>
    </row>
    <row r="39" spans="1:18" ht="15" customHeight="1" x14ac:dyDescent="0.25">
      <c r="A39" s="32" t="s">
        <v>60</v>
      </c>
      <c r="B39" s="16" t="s">
        <v>47</v>
      </c>
      <c r="C39" s="89">
        <v>9430</v>
      </c>
      <c r="D39" s="89">
        <v>1347830</v>
      </c>
      <c r="E39" s="89">
        <v>10240</v>
      </c>
      <c r="F39" s="89">
        <v>1102493.6368100001</v>
      </c>
      <c r="G39" s="63">
        <f t="shared" si="8"/>
        <v>108.5896076352068</v>
      </c>
      <c r="H39" s="63">
        <f t="shared" si="9"/>
        <v>81.797677512000774</v>
      </c>
      <c r="I39" s="89">
        <v>16215</v>
      </c>
      <c r="J39" s="89">
        <v>1973491.5559200002</v>
      </c>
      <c r="K39" s="89">
        <v>9430</v>
      </c>
      <c r="L39" s="89">
        <v>1347830</v>
      </c>
      <c r="M39" s="78">
        <v>6039</v>
      </c>
      <c r="N39" s="78">
        <v>723756.88095000002</v>
      </c>
      <c r="O39" s="78">
        <v>64.040296924708386</v>
      </c>
      <c r="P39" s="78">
        <v>53.69793527002664</v>
      </c>
      <c r="Q39" s="78">
        <v>14962</v>
      </c>
      <c r="R39" s="79">
        <v>2122028.387151334</v>
      </c>
    </row>
    <row r="40" spans="1:18" ht="15" customHeight="1" thickBot="1" x14ac:dyDescent="0.3">
      <c r="A40" s="33">
        <v>5</v>
      </c>
      <c r="B40" s="34" t="s">
        <v>61</v>
      </c>
      <c r="C40" s="90">
        <f>C35+C36+C37+C38+C39</f>
        <v>9599</v>
      </c>
      <c r="D40" s="90">
        <f t="shared" ref="D40:F40" si="10">D35+D36+D37+D38+D39</f>
        <v>1434580</v>
      </c>
      <c r="E40" s="90">
        <f t="shared" si="10"/>
        <v>10324</v>
      </c>
      <c r="F40" s="90">
        <f t="shared" si="10"/>
        <v>1231915.00376</v>
      </c>
      <c r="G40" s="63">
        <f t="shared" si="8"/>
        <v>107.55287009063443</v>
      </c>
      <c r="H40" s="63">
        <f t="shared" si="9"/>
        <v>85.872868976285744</v>
      </c>
      <c r="I40" s="90">
        <f t="shared" ref="I40:J40" si="11">I35+I36+I37+I38+I39</f>
        <v>17296</v>
      </c>
      <c r="J40" s="90">
        <f t="shared" si="11"/>
        <v>2515733.8156500002</v>
      </c>
      <c r="K40" s="90">
        <v>9599</v>
      </c>
      <c r="L40" s="90">
        <v>1434580</v>
      </c>
      <c r="M40" s="64">
        <v>6056</v>
      </c>
      <c r="N40" s="64">
        <v>739807.16694999998</v>
      </c>
      <c r="O40" s="64">
        <v>63.089905198458176</v>
      </c>
      <c r="P40" s="64">
        <v>51.569599949114028</v>
      </c>
      <c r="Q40" s="64">
        <v>16084</v>
      </c>
      <c r="R40" s="80">
        <v>2392032.2614098927</v>
      </c>
    </row>
    <row r="41" spans="1:18" s="9" customFormat="1" ht="15" customHeight="1" thickBot="1" x14ac:dyDescent="0.3">
      <c r="A41" s="35"/>
      <c r="B41" s="36" t="s">
        <v>62</v>
      </c>
      <c r="C41" s="62">
        <f>C31+C40</f>
        <v>228213</v>
      </c>
      <c r="D41" s="62">
        <f t="shared" ref="D41:F41" si="12">D31+D40</f>
        <v>25670026.127472181</v>
      </c>
      <c r="E41" s="62">
        <f t="shared" si="12"/>
        <v>118776</v>
      </c>
      <c r="F41" s="62">
        <f t="shared" si="12"/>
        <v>14860832.390800003</v>
      </c>
      <c r="G41" s="63">
        <f t="shared" si="8"/>
        <v>52.046114813792379</v>
      </c>
      <c r="H41" s="63">
        <f t="shared" si="9"/>
        <v>57.891769634374747</v>
      </c>
      <c r="I41" s="62">
        <f t="shared" ref="I41:J41" si="13">I31+I40</f>
        <v>272137</v>
      </c>
      <c r="J41" s="62">
        <f t="shared" si="13"/>
        <v>32582046.192090001</v>
      </c>
      <c r="K41" s="62">
        <v>228213</v>
      </c>
      <c r="L41" s="62">
        <v>25670026.127472181</v>
      </c>
      <c r="M41" s="61">
        <v>97768</v>
      </c>
      <c r="N41" s="61">
        <v>11551126.415669998</v>
      </c>
      <c r="O41" s="61">
        <v>42.840679540604611</v>
      </c>
      <c r="P41" s="61">
        <v>44.998498865211239</v>
      </c>
      <c r="Q41" s="61">
        <v>277219</v>
      </c>
      <c r="R41" s="81">
        <v>31047717.659797598</v>
      </c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8" zoomScaleNormal="100" workbookViewId="0">
      <selection activeCell="A44" sqref="A44:E44"/>
    </sheetView>
  </sheetViews>
  <sheetFormatPr defaultRowHeight="15" x14ac:dyDescent="0.25"/>
  <cols>
    <col min="1" max="1" width="6.7109375" style="39" bestFit="1" customWidth="1"/>
    <col min="2" max="2" width="41.285156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3023978</v>
      </c>
      <c r="D12" s="76">
        <f t="shared" ref="D12:F12" si="0">D13+D14+D15</f>
        <v>243802757.59004894</v>
      </c>
      <c r="E12" s="76">
        <f t="shared" si="0"/>
        <v>1335268</v>
      </c>
      <c r="F12" s="76">
        <f t="shared" si="0"/>
        <v>152225423.58061001</v>
      </c>
      <c r="G12" s="63">
        <f>E12/C12*100</f>
        <v>44.156009071494566</v>
      </c>
      <c r="H12" s="63">
        <f>F12/D12*100</f>
        <v>62.437941672741459</v>
      </c>
      <c r="I12" s="76">
        <f t="shared" ref="I12:J12" si="1">I13+I14+I15</f>
        <v>2147446</v>
      </c>
      <c r="J12" s="76">
        <f t="shared" si="1"/>
        <v>364454096.99179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2948563</v>
      </c>
      <c r="D13" s="78">
        <v>233730580.72971377</v>
      </c>
      <c r="E13" s="78">
        <v>1330282</v>
      </c>
      <c r="F13" s="78">
        <v>146182719.81634</v>
      </c>
      <c r="G13" s="63">
        <f>E13/C13*100</f>
        <v>45.116282066891564</v>
      </c>
      <c r="H13" s="63">
        <f>F13/D13*100</f>
        <v>62.543257865510469</v>
      </c>
      <c r="I13" s="78">
        <v>2128493</v>
      </c>
      <c r="J13" s="78">
        <v>336653670.92787999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48049</v>
      </c>
      <c r="D14" s="78">
        <v>6342288.5200078124</v>
      </c>
      <c r="E14" s="78">
        <v>1052</v>
      </c>
      <c r="F14" s="78">
        <v>540923</v>
      </c>
      <c r="G14" s="63">
        <f t="shared" ref="G14:G33" si="2">E14/C14*100</f>
        <v>2.1894316218859915</v>
      </c>
      <c r="H14" s="63">
        <f t="shared" ref="H14:H33" si="3">F14/D14*100</f>
        <v>8.5288299056967798</v>
      </c>
      <c r="I14" s="78">
        <v>5775</v>
      </c>
      <c r="J14" s="78">
        <v>22779390.046349999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27366</v>
      </c>
      <c r="D15" s="78">
        <v>3729888.3403273444</v>
      </c>
      <c r="E15" s="78">
        <v>3934</v>
      </c>
      <c r="F15" s="78">
        <v>5501780.7642700002</v>
      </c>
      <c r="G15" s="63">
        <f t="shared" si="2"/>
        <v>14.375502448293503</v>
      </c>
      <c r="H15" s="63">
        <f t="shared" si="3"/>
        <v>147.50524043267069</v>
      </c>
      <c r="I15" s="78">
        <v>13178</v>
      </c>
      <c r="J15" s="78">
        <v>5021036.0175600005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>
        <v>0</v>
      </c>
      <c r="E16" s="78"/>
      <c r="F16" s="78">
        <v>0</v>
      </c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>
        <v>0</v>
      </c>
      <c r="E17" s="78"/>
      <c r="F17" s="78">
        <v>0</v>
      </c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167657</v>
      </c>
      <c r="D18" s="76">
        <f t="shared" ref="D18:F18" si="4">D19+D20+D21+D22</f>
        <v>23895624</v>
      </c>
      <c r="E18" s="76">
        <f t="shared" si="4"/>
        <v>3325</v>
      </c>
      <c r="F18" s="76">
        <f t="shared" si="4"/>
        <v>2572299.4740599999</v>
      </c>
      <c r="G18" s="63">
        <f t="shared" si="2"/>
        <v>1.9832157321197443</v>
      </c>
      <c r="H18" s="63">
        <f t="shared" si="3"/>
        <v>10.764730287269334</v>
      </c>
      <c r="I18" s="76">
        <f t="shared" ref="I18:J18" si="5">I19+I20+I21+I22</f>
        <v>11159</v>
      </c>
      <c r="J18" s="76">
        <f t="shared" si="5"/>
        <v>6085199.0712599996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55038</v>
      </c>
      <c r="D19" s="78">
        <v>3176416</v>
      </c>
      <c r="E19" s="78">
        <v>2547</v>
      </c>
      <c r="F19" s="78">
        <v>348807.94624000002</v>
      </c>
      <c r="G19" s="63">
        <f t="shared" si="2"/>
        <v>4.6277117627820781</v>
      </c>
      <c r="H19" s="63">
        <f t="shared" si="3"/>
        <v>10.981179613753362</v>
      </c>
      <c r="I19" s="78">
        <v>9715</v>
      </c>
      <c r="J19" s="78">
        <v>1219981.25587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56422</v>
      </c>
      <c r="D20" s="78">
        <v>8582570</v>
      </c>
      <c r="E20" s="78">
        <v>105</v>
      </c>
      <c r="F20" s="78">
        <v>267964.57341000001</v>
      </c>
      <c r="G20" s="63">
        <f t="shared" si="2"/>
        <v>0.18609762149516146</v>
      </c>
      <c r="H20" s="63">
        <f t="shared" si="3"/>
        <v>3.122195023285566</v>
      </c>
      <c r="I20" s="78">
        <v>205</v>
      </c>
      <c r="J20" s="78">
        <v>830570.86628999992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1291</v>
      </c>
      <c r="D21" s="78">
        <v>590982</v>
      </c>
      <c r="E21" s="78">
        <v>60</v>
      </c>
      <c r="F21" s="78">
        <v>1558984.6594400001</v>
      </c>
      <c r="G21" s="63">
        <f t="shared" si="2"/>
        <v>4.6475600309837333</v>
      </c>
      <c r="H21" s="63">
        <f t="shared" si="3"/>
        <v>263.79562481429218</v>
      </c>
      <c r="I21" s="78">
        <v>100</v>
      </c>
      <c r="J21" s="78">
        <v>2824857.5436399998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54906</v>
      </c>
      <c r="D22" s="78">
        <v>11545656</v>
      </c>
      <c r="E22" s="78">
        <v>613</v>
      </c>
      <c r="F22" s="78">
        <v>396542.29496999987</v>
      </c>
      <c r="G22" s="63">
        <f t="shared" si="2"/>
        <v>1.116453575201253</v>
      </c>
      <c r="H22" s="63">
        <f t="shared" si="3"/>
        <v>3.4345583739027035</v>
      </c>
      <c r="I22" s="78">
        <v>1139</v>
      </c>
      <c r="J22" s="78">
        <v>1209789.4054600005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9732</v>
      </c>
      <c r="D24" s="76">
        <v>946477</v>
      </c>
      <c r="E24" s="76">
        <v>25</v>
      </c>
      <c r="F24" s="76">
        <v>11485</v>
      </c>
      <c r="G24" s="63">
        <f t="shared" si="2"/>
        <v>0.2568845047266749</v>
      </c>
      <c r="H24" s="63">
        <f t="shared" si="3"/>
        <v>1.2134473420907217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42279</v>
      </c>
      <c r="D25" s="76">
        <v>6942962.9999999991</v>
      </c>
      <c r="E25" s="76">
        <v>2462</v>
      </c>
      <c r="F25" s="76">
        <v>187612.85016</v>
      </c>
      <c r="G25" s="63">
        <f t="shared" si="2"/>
        <v>5.8232219305092361</v>
      </c>
      <c r="H25" s="63">
        <f t="shared" si="3"/>
        <v>2.7022014975450688</v>
      </c>
      <c r="I25" s="76">
        <v>3982</v>
      </c>
      <c r="J25" s="76">
        <v>1053583.35781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45605</v>
      </c>
      <c r="D26" s="76">
        <v>20412101</v>
      </c>
      <c r="E26" s="76">
        <v>3711</v>
      </c>
      <c r="F26" s="76">
        <v>1897248.42399</v>
      </c>
      <c r="G26" s="63">
        <f t="shared" si="2"/>
        <v>8.1372656506961967</v>
      </c>
      <c r="H26" s="63">
        <f t="shared" si="3"/>
        <v>9.2947238698750319</v>
      </c>
      <c r="I26" s="76">
        <v>39333</v>
      </c>
      <c r="J26" s="76">
        <v>12075701.857860001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7517</v>
      </c>
      <c r="D27" s="76">
        <v>939821.99999999988</v>
      </c>
      <c r="E27" s="76">
        <v>2</v>
      </c>
      <c r="F27" s="76">
        <v>10074.495000000001</v>
      </c>
      <c r="G27" s="63">
        <f t="shared" si="2"/>
        <v>2.6606358919781827E-2</v>
      </c>
      <c r="H27" s="63">
        <f t="shared" si="3"/>
        <v>1.0719577749829226</v>
      </c>
      <c r="I27" s="76">
        <v>1</v>
      </c>
      <c r="J27" s="76">
        <v>90.284999999999997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12532</v>
      </c>
      <c r="D28" s="76">
        <v>2813330</v>
      </c>
      <c r="E28" s="76">
        <v>344</v>
      </c>
      <c r="F28" s="76">
        <v>64536.3</v>
      </c>
      <c r="G28" s="63">
        <f t="shared" si="2"/>
        <v>2.7449728694541973</v>
      </c>
      <c r="H28" s="63">
        <f t="shared" si="3"/>
        <v>2.2939470307429275</v>
      </c>
      <c r="I28" s="76">
        <v>168</v>
      </c>
      <c r="J28" s="76">
        <v>17297.235219999999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25550</v>
      </c>
      <c r="D29" s="76">
        <v>9211208</v>
      </c>
      <c r="E29" s="76">
        <v>144049</v>
      </c>
      <c r="F29" s="76">
        <v>31308627.434450001</v>
      </c>
      <c r="G29" s="63">
        <f t="shared" si="2"/>
        <v>563.79256360078273</v>
      </c>
      <c r="H29" s="63">
        <f t="shared" si="3"/>
        <v>339.89708444809844</v>
      </c>
      <c r="I29" s="76">
        <v>163754</v>
      </c>
      <c r="J29" s="76">
        <v>38684756.65394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>
        <v>0</v>
      </c>
      <c r="E30" s="78"/>
      <c r="F30" s="78">
        <v>0</v>
      </c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3334850</v>
      </c>
      <c r="D31" s="78">
        <f t="shared" ref="D31:F31" si="6">D12+D18+D24+D25+D26+D27+D28+D29</f>
        <v>308964282.59004891</v>
      </c>
      <c r="E31" s="78">
        <f t="shared" si="6"/>
        <v>1489186</v>
      </c>
      <c r="F31" s="78">
        <f t="shared" si="6"/>
        <v>188277307.55827004</v>
      </c>
      <c r="G31" s="63">
        <f t="shared" si="2"/>
        <v>44.655261855855585</v>
      </c>
      <c r="H31" s="63">
        <f t="shared" si="3"/>
        <v>60.938211362148586</v>
      </c>
      <c r="I31" s="78">
        <f t="shared" ref="I31:J31" si="7">I12+I18+I24+I25+I26+I27+I28+I29</f>
        <v>2365843</v>
      </c>
      <c r="J31" s="78">
        <f t="shared" si="7"/>
        <v>422370725.45288008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435774</v>
      </c>
      <c r="D32" s="78">
        <v>40372418</v>
      </c>
      <c r="E32" s="78">
        <v>97809</v>
      </c>
      <c r="F32" s="78">
        <v>42123551.873099998</v>
      </c>
      <c r="G32" s="63">
        <f t="shared" si="2"/>
        <v>22.444891159178841</v>
      </c>
      <c r="H32" s="63">
        <f t="shared" si="3"/>
        <v>104.33745106151432</v>
      </c>
      <c r="I32" s="78">
        <v>668827</v>
      </c>
      <c r="J32" s="78">
        <v>99630610.909610003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92</v>
      </c>
      <c r="F35" s="78">
        <v>21083.95161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1300</v>
      </c>
      <c r="J35" s="78">
        <v>84390.893689999997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78">
        <v>0</v>
      </c>
      <c r="E36" s="78">
        <v>461</v>
      </c>
      <c r="F36" s="78">
        <v>172964.698</v>
      </c>
      <c r="G36" s="63" t="e">
        <f t="shared" si="8"/>
        <v>#DIV/0!</v>
      </c>
      <c r="H36" s="63" t="e">
        <f t="shared" si="9"/>
        <v>#DIV/0!</v>
      </c>
      <c r="I36" s="78">
        <v>1488</v>
      </c>
      <c r="J36" s="78">
        <v>356288.25836000004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35161</v>
      </c>
      <c r="D37" s="78">
        <v>11732233</v>
      </c>
      <c r="E37" s="78">
        <v>1125</v>
      </c>
      <c r="F37" s="78">
        <v>978830.57108000002</v>
      </c>
      <c r="G37" s="63">
        <f t="shared" si="8"/>
        <v>3.1995677028525926</v>
      </c>
      <c r="H37" s="63">
        <f t="shared" si="9"/>
        <v>8.3430884050802607</v>
      </c>
      <c r="I37" s="78">
        <v>7793</v>
      </c>
      <c r="J37" s="78">
        <v>4895117.6804799996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916</v>
      </c>
      <c r="D38" s="78">
        <v>366369</v>
      </c>
      <c r="E38" s="78">
        <v>143383</v>
      </c>
      <c r="F38" s="78">
        <v>31029074.619929999</v>
      </c>
      <c r="G38" s="63">
        <f t="shared" si="8"/>
        <v>15653.165938864629</v>
      </c>
      <c r="H38" s="63">
        <f t="shared" si="9"/>
        <v>8469.3504690435057</v>
      </c>
      <c r="I38" s="78">
        <v>458511</v>
      </c>
      <c r="J38" s="78">
        <v>64958032.893890001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165883</v>
      </c>
      <c r="D39" s="78">
        <v>54998861</v>
      </c>
      <c r="E39" s="78">
        <v>260053</v>
      </c>
      <c r="F39" s="78">
        <v>135324797.34305999</v>
      </c>
      <c r="G39" s="63">
        <f t="shared" si="8"/>
        <v>156.76892749709134</v>
      </c>
      <c r="H39" s="63">
        <f t="shared" si="9"/>
        <v>246.0501815538689</v>
      </c>
      <c r="I39" s="78">
        <v>135912</v>
      </c>
      <c r="J39" s="78">
        <v>119567735.28550999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201960</v>
      </c>
      <c r="D40" s="64">
        <f t="shared" ref="D40:F40" si="10">D35+D36+D37+D38+D39</f>
        <v>67097463</v>
      </c>
      <c r="E40" s="64">
        <f t="shared" si="10"/>
        <v>405114</v>
      </c>
      <c r="F40" s="64">
        <f t="shared" si="10"/>
        <v>167526751.18368</v>
      </c>
      <c r="G40" s="63">
        <f t="shared" si="8"/>
        <v>200.59120617944149</v>
      </c>
      <c r="H40" s="63">
        <f t="shared" si="9"/>
        <v>249.67672948182854</v>
      </c>
      <c r="I40" s="64">
        <f t="shared" ref="I40:J40" si="11">I35+I36+I37+I38+I39</f>
        <v>605004</v>
      </c>
      <c r="J40" s="64">
        <f t="shared" si="11"/>
        <v>189861565.01192999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3536810</v>
      </c>
      <c r="D41" s="61">
        <f t="shared" ref="D41:F41" si="12">D31+D40</f>
        <v>376061745.59004891</v>
      </c>
      <c r="E41" s="61">
        <f t="shared" si="12"/>
        <v>1894300</v>
      </c>
      <c r="F41" s="61">
        <f t="shared" si="12"/>
        <v>355804058.74195004</v>
      </c>
      <c r="G41" s="63">
        <f t="shared" si="8"/>
        <v>53.559563561514466</v>
      </c>
      <c r="H41" s="63">
        <f t="shared" si="9"/>
        <v>94.613201931423745</v>
      </c>
      <c r="I41" s="61">
        <f t="shared" ref="I41:J41" si="13">I31+I40</f>
        <v>2970847</v>
      </c>
      <c r="J41" s="61">
        <f t="shared" si="13"/>
        <v>612232290.46481013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3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40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3864</v>
      </c>
      <c r="D12" s="88">
        <f t="shared" ref="D12:F12" si="0">D13+D14+D15</f>
        <v>721005.8438613154</v>
      </c>
      <c r="E12" s="76">
        <f t="shared" si="0"/>
        <v>8674</v>
      </c>
      <c r="F12" s="76">
        <f t="shared" si="0"/>
        <v>3904768.4569999999</v>
      </c>
      <c r="G12" s="63">
        <f>E12/C12*100</f>
        <v>224.48240165631466</v>
      </c>
      <c r="H12" s="63">
        <f>F12/D12*100</f>
        <v>541.57237285181793</v>
      </c>
      <c r="I12" s="76">
        <f t="shared" ref="I12:J12" si="1">I13+I14+I15</f>
        <v>25178</v>
      </c>
      <c r="J12" s="76">
        <f t="shared" si="1"/>
        <v>9497119.7590000015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3016</v>
      </c>
      <c r="D13" s="89">
        <v>343003.62557036226</v>
      </c>
      <c r="E13" s="78">
        <v>8422</v>
      </c>
      <c r="F13" s="78">
        <v>3458627.7149999999</v>
      </c>
      <c r="G13" s="63">
        <f>E13/C13*100</f>
        <v>279.24403183023873</v>
      </c>
      <c r="H13" s="63">
        <f>F13/D13*100</f>
        <v>1008.3356143098588</v>
      </c>
      <c r="I13" s="78">
        <v>23969</v>
      </c>
      <c r="J13" s="78">
        <v>8208769.4220000003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311</v>
      </c>
      <c r="D14" s="89">
        <v>119778.25130624999</v>
      </c>
      <c r="E14" s="78">
        <v>9</v>
      </c>
      <c r="F14" s="78">
        <v>94318.505999999994</v>
      </c>
      <c r="G14" s="63">
        <f t="shared" ref="G14:G33" si="2">E14/C14*100</f>
        <v>2.8938906752411575</v>
      </c>
      <c r="H14" s="63">
        <f t="shared" ref="H14:H33" si="3">F14/D14*100</f>
        <v>78.74426698620411</v>
      </c>
      <c r="I14" s="78">
        <v>36</v>
      </c>
      <c r="J14" s="78">
        <v>309684.55900000001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537</v>
      </c>
      <c r="D15" s="89">
        <v>258223.96698470312</v>
      </c>
      <c r="E15" s="78">
        <v>243</v>
      </c>
      <c r="F15" s="78">
        <v>351822.23599999998</v>
      </c>
      <c r="G15" s="63">
        <f t="shared" si="2"/>
        <v>45.251396648044697</v>
      </c>
      <c r="H15" s="63">
        <f t="shared" si="3"/>
        <v>136.24693327588818</v>
      </c>
      <c r="I15" s="78">
        <v>1173</v>
      </c>
      <c r="J15" s="78">
        <v>978665.77800000005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>
        <v>0</v>
      </c>
      <c r="D16" s="89">
        <v>0</v>
      </c>
      <c r="E16" s="78">
        <v>0</v>
      </c>
      <c r="F16" s="78">
        <v>0</v>
      </c>
      <c r="G16" s="63" t="e">
        <f t="shared" ref="G16:H21" si="4">E16/C16*100</f>
        <v>#DIV/0!</v>
      </c>
      <c r="H16" s="63" t="e">
        <f t="shared" si="4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>
        <v>0</v>
      </c>
      <c r="D17" s="89">
        <v>0</v>
      </c>
      <c r="E17" s="78">
        <v>0</v>
      </c>
      <c r="F17" s="78">
        <v>0</v>
      </c>
      <c r="G17" s="63" t="e">
        <f t="shared" si="4"/>
        <v>#DIV/0!</v>
      </c>
      <c r="H17" s="63" t="e">
        <f t="shared" si="4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8116</v>
      </c>
      <c r="D18" s="88">
        <f t="shared" ref="D18:F18" si="5">D19+D20+D21+D22</f>
        <v>5909851</v>
      </c>
      <c r="E18" s="76">
        <f t="shared" si="5"/>
        <v>10837</v>
      </c>
      <c r="F18" s="76">
        <f t="shared" si="5"/>
        <v>6664149.6619999995</v>
      </c>
      <c r="G18" s="63">
        <f t="shared" si="4"/>
        <v>133.52636766880238</v>
      </c>
      <c r="H18" s="63">
        <f t="shared" si="4"/>
        <v>112.76341251243052</v>
      </c>
      <c r="I18" s="76">
        <f t="shared" ref="I18:J18" si="6">I19+I20+I21+I22</f>
        <v>40380</v>
      </c>
      <c r="J18" s="76">
        <f t="shared" si="6"/>
        <v>21718836.617000002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4609</v>
      </c>
      <c r="D19" s="89">
        <v>2166294</v>
      </c>
      <c r="E19" s="78">
        <v>10145</v>
      </c>
      <c r="F19" s="78">
        <v>5719504.1449999996</v>
      </c>
      <c r="G19" s="63">
        <f t="shared" si="4"/>
        <v>220.11282273812105</v>
      </c>
      <c r="H19" s="63">
        <f t="shared" si="4"/>
        <v>264.02252625913195</v>
      </c>
      <c r="I19" s="78">
        <v>35959</v>
      </c>
      <c r="J19" s="78">
        <v>18124888.159000002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2">
        <v>1909</v>
      </c>
      <c r="D20" s="140">
        <v>1714108.0000000002</v>
      </c>
      <c r="E20" s="78">
        <v>675</v>
      </c>
      <c r="F20" s="78">
        <v>551715.29799999995</v>
      </c>
      <c r="G20" s="63">
        <f t="shared" si="4"/>
        <v>35.358826610790992</v>
      </c>
      <c r="H20" s="63">
        <f t="shared" si="4"/>
        <v>32.186729074247353</v>
      </c>
      <c r="I20" s="78">
        <v>4360</v>
      </c>
      <c r="J20" s="78">
        <v>3282600.3530000001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896</v>
      </c>
      <c r="D21" s="89">
        <v>559938</v>
      </c>
      <c r="E21" s="78">
        <v>17</v>
      </c>
      <c r="F21" s="78">
        <v>392930.21899999998</v>
      </c>
      <c r="G21" s="63">
        <f t="shared" si="4"/>
        <v>1.8973214285714284</v>
      </c>
      <c r="H21" s="63">
        <f t="shared" si="4"/>
        <v>70.173879786690662</v>
      </c>
      <c r="I21" s="78">
        <v>61</v>
      </c>
      <c r="J21" s="78">
        <v>311348.10499999998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702</v>
      </c>
      <c r="D22" s="89">
        <v>1469511</v>
      </c>
      <c r="E22" s="78">
        <v>0</v>
      </c>
      <c r="F22" s="78">
        <v>0</v>
      </c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>
        <v>0</v>
      </c>
      <c r="D23" s="89">
        <v>0</v>
      </c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3">
        <v>209</v>
      </c>
      <c r="D24" s="122">
        <v>26535.000000000004</v>
      </c>
      <c r="E24" s="83">
        <v>0</v>
      </c>
      <c r="F24" s="83">
        <v>0</v>
      </c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3">
        <v>297</v>
      </c>
      <c r="D25" s="122">
        <v>34049.999999999993</v>
      </c>
      <c r="E25" s="83">
        <v>0</v>
      </c>
      <c r="F25" s="83">
        <v>0</v>
      </c>
      <c r="G25" s="63">
        <f t="shared" si="2"/>
        <v>0</v>
      </c>
      <c r="H25" s="63">
        <f t="shared" si="3"/>
        <v>0</v>
      </c>
      <c r="I25" s="76"/>
      <c r="J25" s="76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3">
        <v>481</v>
      </c>
      <c r="D26" s="122">
        <v>654179.00000000012</v>
      </c>
      <c r="E26" s="83">
        <v>396</v>
      </c>
      <c r="F26" s="83">
        <v>2144015.6889999998</v>
      </c>
      <c r="G26" s="63">
        <f t="shared" si="2"/>
        <v>82.328482328482337</v>
      </c>
      <c r="H26" s="63">
        <f t="shared" si="3"/>
        <v>327.74144217408377</v>
      </c>
      <c r="I26" s="76">
        <v>763</v>
      </c>
      <c r="J26" s="76">
        <v>2590199.915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3">
        <v>197</v>
      </c>
      <c r="D27" s="122">
        <v>22310.000000000004</v>
      </c>
      <c r="E27" s="83">
        <v>0</v>
      </c>
      <c r="F27" s="83">
        <v>0</v>
      </c>
      <c r="G27" s="63">
        <f t="shared" si="2"/>
        <v>0</v>
      </c>
      <c r="H27" s="63">
        <f t="shared" si="3"/>
        <v>0</v>
      </c>
      <c r="I27" s="76">
        <v>1</v>
      </c>
      <c r="J27" s="76">
        <v>8893.6939999999995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3">
        <v>295</v>
      </c>
      <c r="D28" s="122">
        <v>28757</v>
      </c>
      <c r="E28" s="83">
        <v>0</v>
      </c>
      <c r="F28" s="83">
        <v>0</v>
      </c>
      <c r="G28" s="63">
        <f t="shared" si="2"/>
        <v>0</v>
      </c>
      <c r="H28" s="63">
        <f t="shared" si="3"/>
        <v>0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3">
        <v>2204</v>
      </c>
      <c r="D29" s="122">
        <v>292913.00000000006</v>
      </c>
      <c r="E29" s="83">
        <v>3</v>
      </c>
      <c r="F29" s="83">
        <v>30</v>
      </c>
      <c r="G29" s="63">
        <f t="shared" si="2"/>
        <v>0.13611615245009073</v>
      </c>
      <c r="H29" s="63">
        <f t="shared" si="3"/>
        <v>1.0241948974610207E-2</v>
      </c>
      <c r="I29" s="76">
        <v>36</v>
      </c>
      <c r="J29" s="76">
        <v>105.55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>
        <v>0</v>
      </c>
      <c r="D30" s="89">
        <v>0</v>
      </c>
      <c r="E30" s="78"/>
      <c r="F30" s="78">
        <v>0</v>
      </c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15663</v>
      </c>
      <c r="D31" s="89">
        <f t="shared" ref="D31:F31" si="7">D12+D18+D24+D25+D26+D27+D28+D29</f>
        <v>7689600.8438613154</v>
      </c>
      <c r="E31" s="78">
        <f t="shared" si="7"/>
        <v>19910</v>
      </c>
      <c r="F31" s="78">
        <f t="shared" si="7"/>
        <v>12712963.807999998</v>
      </c>
      <c r="G31" s="63">
        <f t="shared" si="2"/>
        <v>127.11485666858199</v>
      </c>
      <c r="H31" s="63">
        <f t="shared" si="3"/>
        <v>165.32670636797596</v>
      </c>
      <c r="I31" s="78">
        <f t="shared" ref="I31:J31" si="8">I12+I18+I24+I25+I26+I27+I28+I29</f>
        <v>66358</v>
      </c>
      <c r="J31" s="78">
        <f t="shared" si="8"/>
        <v>33815155.534999996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2145</v>
      </c>
      <c r="D32" s="89">
        <v>945473</v>
      </c>
      <c r="E32" s="78">
        <v>7288</v>
      </c>
      <c r="F32" s="78">
        <v>2930461.2370000002</v>
      </c>
      <c r="G32" s="63">
        <f t="shared" si="2"/>
        <v>339.76689976689977</v>
      </c>
      <c r="H32" s="63">
        <f t="shared" si="3"/>
        <v>309.94658091769941</v>
      </c>
      <c r="I32" s="78">
        <v>25451</v>
      </c>
      <c r="J32" s="78">
        <v>8989975.8450000007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90"/>
      <c r="E33" s="78">
        <v>0</v>
      </c>
      <c r="F33" s="78">
        <v>0</v>
      </c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0</v>
      </c>
      <c r="F35" s="78">
        <v>0</v>
      </c>
      <c r="G35" s="63" t="e">
        <f t="shared" ref="G35:G41" si="9">E35/C35*100</f>
        <v>#DIV/0!</v>
      </c>
      <c r="H35" s="63" t="e">
        <f t="shared" ref="H35:H41" si="10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78">
        <v>0</v>
      </c>
      <c r="E36" s="78">
        <v>0</v>
      </c>
      <c r="F36" s="78">
        <v>0</v>
      </c>
      <c r="G36" s="63" t="e">
        <f t="shared" si="9"/>
        <v>#DIV/0!</v>
      </c>
      <c r="H36" s="63" t="e">
        <f t="shared" si="10"/>
        <v>#DIV/0!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330</v>
      </c>
      <c r="D37" s="78">
        <v>402048</v>
      </c>
      <c r="E37" s="78">
        <v>122</v>
      </c>
      <c r="F37" s="78">
        <v>357112.39600000001</v>
      </c>
      <c r="G37" s="63">
        <f t="shared" si="9"/>
        <v>36.969696969696969</v>
      </c>
      <c r="H37" s="63">
        <f t="shared" si="10"/>
        <v>88.823323583253739</v>
      </c>
      <c r="I37" s="78">
        <v>267</v>
      </c>
      <c r="J37" s="78">
        <v>751988.19499999995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56</v>
      </c>
      <c r="D38" s="78">
        <v>15300</v>
      </c>
      <c r="E38" s="78">
        <v>0</v>
      </c>
      <c r="F38" s="78">
        <v>0</v>
      </c>
      <c r="G38" s="63">
        <f t="shared" si="9"/>
        <v>0</v>
      </c>
      <c r="H38" s="63">
        <f t="shared" si="10"/>
        <v>0</v>
      </c>
      <c r="I38" s="78">
        <v>685</v>
      </c>
      <c r="J38" s="78">
        <v>54976.834000000003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4683</v>
      </c>
      <c r="D39" s="78">
        <v>5056043.9999999991</v>
      </c>
      <c r="E39" s="78">
        <v>20170</v>
      </c>
      <c r="F39" s="78">
        <v>9653422.4509999994</v>
      </c>
      <c r="G39" s="63">
        <f t="shared" si="9"/>
        <v>430.70681187273118</v>
      </c>
      <c r="H39" s="63">
        <f t="shared" si="10"/>
        <v>190.92837109408069</v>
      </c>
      <c r="I39" s="78">
        <v>34174</v>
      </c>
      <c r="J39" s="78">
        <v>19350752.026999999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5069</v>
      </c>
      <c r="D40" s="64">
        <f t="shared" ref="D40:F40" si="11">D35+D36+D37+D38+D39</f>
        <v>5473391.9999999991</v>
      </c>
      <c r="E40" s="64">
        <f t="shared" si="11"/>
        <v>20292</v>
      </c>
      <c r="F40" s="64">
        <f t="shared" si="11"/>
        <v>10010534.846999999</v>
      </c>
      <c r="G40" s="63">
        <f t="shared" si="9"/>
        <v>400.31564411126459</v>
      </c>
      <c r="H40" s="63">
        <f t="shared" si="10"/>
        <v>182.89453499767606</v>
      </c>
      <c r="I40" s="64">
        <f t="shared" ref="I40:J40" si="12">I35+I36+I37+I38+I39</f>
        <v>35126</v>
      </c>
      <c r="J40" s="64">
        <f t="shared" si="12"/>
        <v>20157717.055999998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20732</v>
      </c>
      <c r="D41" s="62">
        <f t="shared" ref="D41:F41" si="13">D31+D40</f>
        <v>13162992.843861315</v>
      </c>
      <c r="E41" s="61">
        <f t="shared" si="13"/>
        <v>40202</v>
      </c>
      <c r="F41" s="61">
        <f t="shared" si="13"/>
        <v>22723498.654999997</v>
      </c>
      <c r="G41" s="63">
        <f t="shared" si="9"/>
        <v>193.91279181940962</v>
      </c>
      <c r="H41" s="63">
        <f t="shared" si="10"/>
        <v>172.63170256601114</v>
      </c>
      <c r="I41" s="61">
        <f t="shared" ref="I41:J41" si="14">I31+I40</f>
        <v>101484</v>
      </c>
      <c r="J41" s="61">
        <f t="shared" si="14"/>
        <v>53972872.590999991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4" zoomScaleNormal="100" workbookViewId="0">
      <selection activeCell="H43" sqref="H43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6549</v>
      </c>
      <c r="D12" s="88">
        <f t="shared" ref="D12:F12" si="0">D13+D14+D15</f>
        <v>570259.95222744113</v>
      </c>
      <c r="E12" s="88">
        <f t="shared" si="0"/>
        <v>21322</v>
      </c>
      <c r="F12" s="88">
        <f t="shared" si="0"/>
        <v>1296500</v>
      </c>
      <c r="G12" s="63">
        <f>E12/C12*100</f>
        <v>325.57642388150867</v>
      </c>
      <c r="H12" s="63">
        <f>F12/D12*100</f>
        <v>227.35245477713417</v>
      </c>
      <c r="I12" s="88">
        <f t="shared" ref="I12:J12" si="1">I13+I14+I15</f>
        <v>60337</v>
      </c>
      <c r="J12" s="88">
        <f t="shared" si="1"/>
        <v>2176900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5517</v>
      </c>
      <c r="D13" s="89">
        <v>478924.83156148798</v>
      </c>
      <c r="E13" s="89">
        <v>21322</v>
      </c>
      <c r="F13" s="89">
        <v>1296500</v>
      </c>
      <c r="G13" s="63">
        <f>E13/C13*100</f>
        <v>386.47815841943083</v>
      </c>
      <c r="H13" s="63">
        <f>F13/D13*100</f>
        <v>270.71054047727853</v>
      </c>
      <c r="I13" s="89">
        <v>60337</v>
      </c>
      <c r="J13" s="89">
        <v>2176900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535</v>
      </c>
      <c r="D14" s="89">
        <v>49848.169931249999</v>
      </c>
      <c r="E14" s="89"/>
      <c r="F14" s="89"/>
      <c r="G14" s="63">
        <f t="shared" ref="G14:G33" si="2">E14/C14*100</f>
        <v>0</v>
      </c>
      <c r="H14" s="63">
        <f t="shared" ref="H14:H33" si="3">F14/D14*100</f>
        <v>0</v>
      </c>
      <c r="I14" s="89"/>
      <c r="J14" s="89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497</v>
      </c>
      <c r="D15" s="89">
        <v>41486.950734703103</v>
      </c>
      <c r="E15" s="89"/>
      <c r="F15" s="89"/>
      <c r="G15" s="63">
        <f t="shared" si="2"/>
        <v>0</v>
      </c>
      <c r="H15" s="63">
        <f t="shared" si="3"/>
        <v>0</v>
      </c>
      <c r="I15" s="89"/>
      <c r="J15" s="89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89"/>
      <c r="J17" s="89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5119</v>
      </c>
      <c r="D18" s="88">
        <f t="shared" ref="D18:F18" si="4">D19+D20+D21+D22</f>
        <v>3939689</v>
      </c>
      <c r="E18" s="88">
        <f t="shared" si="4"/>
        <v>5344</v>
      </c>
      <c r="F18" s="88">
        <f t="shared" si="4"/>
        <v>2797900</v>
      </c>
      <c r="G18" s="63">
        <f t="shared" si="2"/>
        <v>104.39538972455557</v>
      </c>
      <c r="H18" s="63">
        <f t="shared" si="3"/>
        <v>71.018296114236421</v>
      </c>
      <c r="I18" s="88">
        <f t="shared" ref="I18:J18" si="5">I19+I20+I21+I22</f>
        <v>34258</v>
      </c>
      <c r="J18" s="88">
        <f t="shared" si="5"/>
        <v>11387900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2024</v>
      </c>
      <c r="D19" s="89">
        <v>695493</v>
      </c>
      <c r="E19" s="89">
        <v>4987</v>
      </c>
      <c r="F19" s="89">
        <v>2477600</v>
      </c>
      <c r="G19" s="63">
        <f t="shared" si="2"/>
        <v>246.39328063241109</v>
      </c>
      <c r="H19" s="63">
        <f t="shared" si="3"/>
        <v>356.2365113667571</v>
      </c>
      <c r="I19" s="89">
        <v>30878</v>
      </c>
      <c r="J19" s="89">
        <v>9631800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1242</v>
      </c>
      <c r="D20" s="89">
        <v>1638636</v>
      </c>
      <c r="E20" s="89">
        <v>351</v>
      </c>
      <c r="F20" s="89">
        <v>308200</v>
      </c>
      <c r="G20" s="63">
        <f t="shared" si="2"/>
        <v>28.260869565217391</v>
      </c>
      <c r="H20" s="63">
        <f t="shared" si="3"/>
        <v>18.808325949143068</v>
      </c>
      <c r="I20" s="89">
        <v>3331</v>
      </c>
      <c r="J20" s="89">
        <v>1727400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668</v>
      </c>
      <c r="D21" s="89">
        <v>335150</v>
      </c>
      <c r="E21" s="89">
        <v>6</v>
      </c>
      <c r="F21" s="89">
        <v>12100</v>
      </c>
      <c r="G21" s="63">
        <f t="shared" si="2"/>
        <v>0.89820359281437123</v>
      </c>
      <c r="H21" s="63">
        <f t="shared" si="3"/>
        <v>3.6103237356407583</v>
      </c>
      <c r="I21" s="89">
        <v>49</v>
      </c>
      <c r="J21" s="89">
        <v>28700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1185</v>
      </c>
      <c r="D22" s="89">
        <v>1270410</v>
      </c>
      <c r="E22" s="89"/>
      <c r="F22" s="89"/>
      <c r="G22" s="63">
        <f t="shared" si="2"/>
        <v>0</v>
      </c>
      <c r="H22" s="63">
        <f t="shared" si="3"/>
        <v>0</v>
      </c>
      <c r="I22" s="89"/>
      <c r="J22" s="89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200</v>
      </c>
      <c r="D24" s="88">
        <v>46306</v>
      </c>
      <c r="E24" s="88"/>
      <c r="F24" s="88"/>
      <c r="G24" s="63">
        <f t="shared" si="2"/>
        <v>0</v>
      </c>
      <c r="H24" s="63">
        <f t="shared" si="3"/>
        <v>0</v>
      </c>
      <c r="I24" s="88"/>
      <c r="J24" s="88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879</v>
      </c>
      <c r="D25" s="88">
        <v>155955</v>
      </c>
      <c r="E25" s="88"/>
      <c r="F25" s="88"/>
      <c r="G25" s="63">
        <f t="shared" si="2"/>
        <v>0</v>
      </c>
      <c r="H25" s="63">
        <f t="shared" si="3"/>
        <v>0</v>
      </c>
      <c r="I25" s="88"/>
      <c r="J25" s="88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2980</v>
      </c>
      <c r="D26" s="88">
        <v>1066004</v>
      </c>
      <c r="E26" s="88">
        <v>420</v>
      </c>
      <c r="F26" s="88">
        <v>492300</v>
      </c>
      <c r="G26" s="63">
        <f t="shared" si="2"/>
        <v>14.093959731543624</v>
      </c>
      <c r="H26" s="63">
        <f t="shared" si="3"/>
        <v>46.181815452850081</v>
      </c>
      <c r="I26" s="88">
        <v>1883</v>
      </c>
      <c r="J26" s="88">
        <v>1948600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355</v>
      </c>
      <c r="D27" s="88">
        <v>96992</v>
      </c>
      <c r="E27" s="88"/>
      <c r="F27" s="88"/>
      <c r="G27" s="63">
        <f t="shared" si="2"/>
        <v>0</v>
      </c>
      <c r="H27" s="63">
        <f t="shared" si="3"/>
        <v>0</v>
      </c>
      <c r="I27" s="88"/>
      <c r="J27" s="88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392</v>
      </c>
      <c r="D28" s="88">
        <v>128468</v>
      </c>
      <c r="E28" s="88"/>
      <c r="F28" s="88"/>
      <c r="G28" s="63">
        <f t="shared" si="2"/>
        <v>0</v>
      </c>
      <c r="H28" s="63">
        <f t="shared" si="3"/>
        <v>0</v>
      </c>
      <c r="I28" s="88"/>
      <c r="J28" s="88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4336</v>
      </c>
      <c r="D29" s="88">
        <v>273117</v>
      </c>
      <c r="E29" s="88">
        <v>44630</v>
      </c>
      <c r="F29" s="88">
        <v>1421500</v>
      </c>
      <c r="G29" s="63">
        <f t="shared" si="2"/>
        <v>1029.289667896679</v>
      </c>
      <c r="H29" s="63">
        <f t="shared" si="3"/>
        <v>520.47291087702342</v>
      </c>
      <c r="I29" s="88">
        <v>115830</v>
      </c>
      <c r="J29" s="88">
        <v>1982600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>
        <v>0</v>
      </c>
      <c r="F30" s="89">
        <v>0</v>
      </c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20810</v>
      </c>
      <c r="D31" s="89">
        <f t="shared" ref="D31:F31" si="6">D12+D18+D24+D25+D26+D27+D28+D29</f>
        <v>6276790.9522274416</v>
      </c>
      <c r="E31" s="89">
        <f>E12+E18+E24+E25+E26+E27+E28+E29</f>
        <v>71716</v>
      </c>
      <c r="F31" s="89">
        <f t="shared" si="6"/>
        <v>6008200</v>
      </c>
      <c r="G31" s="63">
        <f t="shared" si="2"/>
        <v>344.62277751081211</v>
      </c>
      <c r="H31" s="63">
        <f t="shared" si="3"/>
        <v>95.720887404540264</v>
      </c>
      <c r="I31" s="89">
        <f>I12+I18+I24+I25+I26+I27+I28+I29</f>
        <v>212308</v>
      </c>
      <c r="J31" s="89">
        <f t="shared" ref="J31" si="7">J12+J18+J24+J25+J26+J27+J28+J29</f>
        <v>17496000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4569</v>
      </c>
      <c r="D32" s="89">
        <v>7588.2499999999991</v>
      </c>
      <c r="E32" s="89">
        <v>64184</v>
      </c>
      <c r="F32" s="89">
        <v>2076000</v>
      </c>
      <c r="G32" s="63">
        <f t="shared" si="2"/>
        <v>1404.7712847450209</v>
      </c>
      <c r="H32" s="63">
        <f t="shared" si="3"/>
        <v>27358.086515336214</v>
      </c>
      <c r="I32" s="89">
        <v>171543</v>
      </c>
      <c r="J32" s="89">
        <v>3072200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>
        <v>0</v>
      </c>
      <c r="F35" s="78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78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>
        <v>0</v>
      </c>
      <c r="F36" s="78">
        <v>0</v>
      </c>
      <c r="G36" s="63" t="e">
        <f t="shared" si="8"/>
        <v>#DIV/0!</v>
      </c>
      <c r="H36" s="63" t="e">
        <f t="shared" si="9"/>
        <v>#DIV/0!</v>
      </c>
      <c r="I36" s="78">
        <v>0</v>
      </c>
      <c r="J36" s="78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2340</v>
      </c>
      <c r="D37" s="78">
        <v>311901</v>
      </c>
      <c r="E37" s="78">
        <v>0</v>
      </c>
      <c r="F37" s="78">
        <v>0</v>
      </c>
      <c r="G37" s="63">
        <f t="shared" si="8"/>
        <v>0</v>
      </c>
      <c r="H37" s="63">
        <f t="shared" si="9"/>
        <v>0</v>
      </c>
      <c r="I37" s="78">
        <v>0</v>
      </c>
      <c r="J37" s="78">
        <v>0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4</v>
      </c>
      <c r="D38" s="78">
        <v>1850</v>
      </c>
      <c r="E38" s="78">
        <v>0</v>
      </c>
      <c r="F38" s="78">
        <v>0</v>
      </c>
      <c r="G38" s="63">
        <f t="shared" si="8"/>
        <v>0</v>
      </c>
      <c r="H38" s="63">
        <f t="shared" si="9"/>
        <v>0</v>
      </c>
      <c r="I38" s="78">
        <v>0</v>
      </c>
      <c r="J38" s="78">
        <v>0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3505</v>
      </c>
      <c r="D39" s="78">
        <v>1243726</v>
      </c>
      <c r="E39" s="78">
        <v>5055</v>
      </c>
      <c r="F39" s="78">
        <v>2311300</v>
      </c>
      <c r="G39" s="63">
        <f t="shared" si="8"/>
        <v>144.2225392296719</v>
      </c>
      <c r="H39" s="63">
        <f t="shared" si="9"/>
        <v>185.83675182475884</v>
      </c>
      <c r="I39" s="78">
        <v>18335</v>
      </c>
      <c r="J39" s="78">
        <v>7019000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5849</v>
      </c>
      <c r="D40" s="64">
        <f t="shared" ref="D40:F40" si="10">D35+D36+D37+D38+D39</f>
        <v>1557477</v>
      </c>
      <c r="E40" s="64">
        <f>E35+E36+E37+E38+E39</f>
        <v>5055</v>
      </c>
      <c r="F40" s="64">
        <f t="shared" si="10"/>
        <v>2311300</v>
      </c>
      <c r="G40" s="63">
        <f t="shared" si="8"/>
        <v>86.425029919644373</v>
      </c>
      <c r="H40" s="63">
        <f t="shared" si="9"/>
        <v>148.400265300868</v>
      </c>
      <c r="I40" s="64">
        <f>I35+I36+I37+I38+I39</f>
        <v>18335</v>
      </c>
      <c r="J40" s="64">
        <f t="shared" ref="J40" si="11">J35+J36+J37+J38+J39</f>
        <v>7019000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26659</v>
      </c>
      <c r="D41" s="62">
        <f t="shared" ref="D41:F41" si="12">D31+D40</f>
        <v>7834267.9522274416</v>
      </c>
      <c r="E41" s="61">
        <f t="shared" si="12"/>
        <v>76771</v>
      </c>
      <c r="F41" s="61">
        <f t="shared" si="12"/>
        <v>8319500</v>
      </c>
      <c r="G41" s="63">
        <f t="shared" si="8"/>
        <v>287.97404253722948</v>
      </c>
      <c r="H41" s="63">
        <f t="shared" si="9"/>
        <v>106.19371268293929</v>
      </c>
      <c r="I41" s="61">
        <f t="shared" ref="I41:J41" si="13">I31+I40</f>
        <v>230643</v>
      </c>
      <c r="J41" s="61">
        <f t="shared" si="13"/>
        <v>24515000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6" zoomScaleNormal="100" workbookViewId="0">
      <selection activeCell="E33" sqref="E33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6285</v>
      </c>
      <c r="D12" s="88">
        <f t="shared" ref="D12:F12" si="0">D13+D14+D15</f>
        <v>424700</v>
      </c>
      <c r="E12" s="88">
        <f t="shared" si="0"/>
        <v>82842</v>
      </c>
      <c r="F12" s="88">
        <f t="shared" si="0"/>
        <v>2587474.6788000003</v>
      </c>
      <c r="G12" s="63">
        <f>E12/C12*100</f>
        <v>1318.0906921241051</v>
      </c>
      <c r="H12" s="63">
        <f>F12/D12*100</f>
        <v>609.24762863197554</v>
      </c>
      <c r="I12" s="88">
        <f t="shared" ref="I12:J12" si="1">I13+I14+I15</f>
        <v>134149</v>
      </c>
      <c r="J12" s="88">
        <f t="shared" si="1"/>
        <v>2935227.16701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4445</v>
      </c>
      <c r="D13" s="89">
        <v>299100</v>
      </c>
      <c r="E13" s="89">
        <v>82842</v>
      </c>
      <c r="F13" s="89">
        <v>2587474.6788000003</v>
      </c>
      <c r="G13" s="63">
        <f>E13/C13*100</f>
        <v>1863.7120359955006</v>
      </c>
      <c r="H13" s="63">
        <f>F13/D13*100</f>
        <v>865.08682006018057</v>
      </c>
      <c r="I13" s="89">
        <v>134149</v>
      </c>
      <c r="J13" s="89">
        <v>2935227.16701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1028</v>
      </c>
      <c r="D14" s="89">
        <v>70700</v>
      </c>
      <c r="E14" s="89"/>
      <c r="F14" s="89"/>
      <c r="G14" s="63">
        <f t="shared" ref="G14:G33" si="2">E14/C14*100</f>
        <v>0</v>
      </c>
      <c r="H14" s="63">
        <f t="shared" ref="H14:H33" si="3">F14/D14*100</f>
        <v>0</v>
      </c>
      <c r="I14" s="89"/>
      <c r="J14" s="89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812</v>
      </c>
      <c r="D15" s="89">
        <v>54900</v>
      </c>
      <c r="E15" s="89"/>
      <c r="F15" s="89"/>
      <c r="G15" s="63">
        <f t="shared" si="2"/>
        <v>0</v>
      </c>
      <c r="H15" s="63">
        <f t="shared" si="3"/>
        <v>0</v>
      </c>
      <c r="I15" s="89"/>
      <c r="J15" s="89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>
        <v>0</v>
      </c>
      <c r="D16" s="89">
        <v>0</v>
      </c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>
        <v>0</v>
      </c>
      <c r="D17" s="89">
        <v>0</v>
      </c>
      <c r="E17" s="89">
        <v>82842</v>
      </c>
      <c r="F17" s="89">
        <v>2587474.6800000002</v>
      </c>
      <c r="G17" s="63" t="e">
        <f t="shared" si="2"/>
        <v>#DIV/0!</v>
      </c>
      <c r="H17" s="63" t="e">
        <f t="shared" si="3"/>
        <v>#DIV/0!</v>
      </c>
      <c r="I17" s="89">
        <v>134149</v>
      </c>
      <c r="J17" s="89">
        <v>2935227.17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9087</v>
      </c>
      <c r="D18" s="88">
        <f t="shared" ref="D18:F18" si="4">D19+D20+D21+D22</f>
        <v>703300</v>
      </c>
      <c r="E18" s="88">
        <f t="shared" si="4"/>
        <v>59346</v>
      </c>
      <c r="F18" s="88">
        <f t="shared" si="4"/>
        <v>2262445.2680000002</v>
      </c>
      <c r="G18" s="63">
        <f t="shared" si="2"/>
        <v>653.08682733575438</v>
      </c>
      <c r="H18" s="63">
        <f t="shared" si="3"/>
        <v>321.68992862220961</v>
      </c>
      <c r="I18" s="88">
        <f t="shared" ref="I18:J18" si="5">I19+I20+I21+I22</f>
        <v>117606</v>
      </c>
      <c r="J18" s="88">
        <f t="shared" si="5"/>
        <v>3029061.6146999998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6849</v>
      </c>
      <c r="D19" s="89">
        <v>406300</v>
      </c>
      <c r="E19" s="89">
        <v>59346</v>
      </c>
      <c r="F19" s="89">
        <v>2262445.2680000002</v>
      </c>
      <c r="G19" s="63">
        <f t="shared" si="2"/>
        <v>866.49145860709586</v>
      </c>
      <c r="H19" s="63">
        <f t="shared" si="3"/>
        <v>556.84107014521294</v>
      </c>
      <c r="I19" s="89">
        <v>117606</v>
      </c>
      <c r="J19" s="89">
        <v>3029061.6146999998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991</v>
      </c>
      <c r="D20" s="89">
        <v>160300</v>
      </c>
      <c r="E20" s="89">
        <v>0</v>
      </c>
      <c r="F20" s="89">
        <v>0</v>
      </c>
      <c r="G20" s="63">
        <f t="shared" si="2"/>
        <v>0</v>
      </c>
      <c r="H20" s="63">
        <f t="shared" si="3"/>
        <v>0</v>
      </c>
      <c r="I20" s="89">
        <v>0</v>
      </c>
      <c r="J20" s="89">
        <v>0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1235</v>
      </c>
      <c r="D21" s="89">
        <v>122400</v>
      </c>
      <c r="E21" s="89">
        <v>0</v>
      </c>
      <c r="F21" s="89">
        <v>0</v>
      </c>
      <c r="G21" s="63">
        <f t="shared" si="2"/>
        <v>0</v>
      </c>
      <c r="H21" s="63">
        <f t="shared" si="3"/>
        <v>0</v>
      </c>
      <c r="I21" s="89">
        <v>0</v>
      </c>
      <c r="J21" s="89">
        <v>0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12</v>
      </c>
      <c r="D22" s="89">
        <v>14300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>
        <v>0</v>
      </c>
      <c r="D23" s="89">
        <v>0</v>
      </c>
      <c r="E23" s="89">
        <v>0</v>
      </c>
      <c r="F23" s="89">
        <v>0</v>
      </c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10</v>
      </c>
      <c r="D24" s="88">
        <v>1000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16</v>
      </c>
      <c r="D25" s="88">
        <v>2100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88">
        <v>1623</v>
      </c>
      <c r="J25" s="88">
        <v>31493.698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53</v>
      </c>
      <c r="D26" s="88">
        <v>38900</v>
      </c>
      <c r="E26" s="88">
        <v>45</v>
      </c>
      <c r="F26" s="88">
        <v>47923.019</v>
      </c>
      <c r="G26" s="63">
        <f t="shared" si="2"/>
        <v>84.905660377358487</v>
      </c>
      <c r="H26" s="63">
        <f t="shared" si="3"/>
        <v>123.19542159383035</v>
      </c>
      <c r="I26" s="88">
        <v>2134</v>
      </c>
      <c r="J26" s="88">
        <v>99697.326109999995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33</v>
      </c>
      <c r="D27" s="88">
        <v>12700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52</v>
      </c>
      <c r="D28" s="88">
        <v>22900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0</v>
      </c>
      <c r="J28" s="88">
        <v>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1590</v>
      </c>
      <c r="D29" s="88">
        <v>268400</v>
      </c>
      <c r="E29" s="88">
        <v>32295</v>
      </c>
      <c r="F29" s="88">
        <v>712868</v>
      </c>
      <c r="G29" s="63">
        <f t="shared" si="2"/>
        <v>2031.132075471698</v>
      </c>
      <c r="H29" s="63">
        <f t="shared" si="3"/>
        <v>265.59910581222056</v>
      </c>
      <c r="I29" s="88">
        <v>49431</v>
      </c>
      <c r="J29" s="88">
        <v>724756.99507000006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>
        <v>0</v>
      </c>
      <c r="D30" s="89">
        <v>0</v>
      </c>
      <c r="E30" s="89">
        <v>0</v>
      </c>
      <c r="F30" s="89">
        <v>0</v>
      </c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17126</v>
      </c>
      <c r="D31" s="89">
        <f t="shared" ref="D31:F31" si="6">D12+D18+D24+D25+D26+D27+D28+D29</f>
        <v>1474000</v>
      </c>
      <c r="E31" s="89">
        <f t="shared" si="6"/>
        <v>174528</v>
      </c>
      <c r="F31" s="89">
        <f t="shared" si="6"/>
        <v>5610710.9658000013</v>
      </c>
      <c r="G31" s="63">
        <f t="shared" si="2"/>
        <v>1019.0820973957725</v>
      </c>
      <c r="H31" s="63">
        <f t="shared" si="3"/>
        <v>380.64524869742206</v>
      </c>
      <c r="I31" s="89">
        <f t="shared" ref="I31:J31" si="7">I12+I18+I24+I25+I26+I27+I28+I29</f>
        <v>304943</v>
      </c>
      <c r="J31" s="89">
        <f t="shared" si="7"/>
        <v>6820236.8008899996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6256</v>
      </c>
      <c r="D32" s="89">
        <v>237900</v>
      </c>
      <c r="E32" s="89">
        <v>174144</v>
      </c>
      <c r="F32" s="89">
        <v>5519092</v>
      </c>
      <c r="G32" s="63">
        <f t="shared" si="2"/>
        <v>2783.6317135549871</v>
      </c>
      <c r="H32" s="63">
        <f t="shared" si="3"/>
        <v>2319.9209751996636</v>
      </c>
      <c r="I32" s="89">
        <v>304561</v>
      </c>
      <c r="J32" s="89">
        <v>6706178.0628699996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>
        <v>174144</v>
      </c>
      <c r="F33" s="90">
        <v>5519092</v>
      </c>
      <c r="G33" s="63" t="e">
        <f t="shared" si="2"/>
        <v>#DIV/0!</v>
      </c>
      <c r="H33" s="63" t="e">
        <f t="shared" si="3"/>
        <v>#DIV/0!</v>
      </c>
      <c r="I33" s="90">
        <v>304561</v>
      </c>
      <c r="J33" s="90">
        <v>6706178.0628699996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89">
        <v>0</v>
      </c>
      <c r="D35" s="89">
        <v>0</v>
      </c>
      <c r="E35" s="89">
        <v>0</v>
      </c>
      <c r="F35" s="89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89">
        <v>0</v>
      </c>
      <c r="J35" s="89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89">
        <v>0</v>
      </c>
      <c r="D36" s="89">
        <v>0</v>
      </c>
      <c r="E36" s="89">
        <v>0</v>
      </c>
      <c r="F36" s="89">
        <v>0</v>
      </c>
      <c r="G36" s="63" t="e">
        <f t="shared" si="8"/>
        <v>#DIV/0!</v>
      </c>
      <c r="H36" s="63" t="e">
        <f t="shared" si="9"/>
        <v>#DIV/0!</v>
      </c>
      <c r="I36" s="89">
        <v>0</v>
      </c>
      <c r="J36" s="89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89">
        <v>6</v>
      </c>
      <c r="D37" s="89">
        <v>2800</v>
      </c>
      <c r="E37" s="89">
        <v>0</v>
      </c>
      <c r="F37" s="89">
        <v>0</v>
      </c>
      <c r="G37" s="63">
        <f t="shared" si="8"/>
        <v>0</v>
      </c>
      <c r="H37" s="63">
        <f t="shared" si="9"/>
        <v>0</v>
      </c>
      <c r="I37" s="89">
        <v>0</v>
      </c>
      <c r="J37" s="89">
        <v>0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89">
        <v>1</v>
      </c>
      <c r="D38" s="89">
        <v>600</v>
      </c>
      <c r="E38" s="89">
        <v>0</v>
      </c>
      <c r="F38" s="89">
        <v>0</v>
      </c>
      <c r="G38" s="63">
        <f t="shared" si="8"/>
        <v>0</v>
      </c>
      <c r="H38" s="63">
        <f t="shared" si="9"/>
        <v>0</v>
      </c>
      <c r="I38" s="89">
        <v>0</v>
      </c>
      <c r="J38" s="89">
        <v>0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89">
        <v>219</v>
      </c>
      <c r="D39" s="89">
        <v>32500</v>
      </c>
      <c r="E39" s="89">
        <v>1210</v>
      </c>
      <c r="F39" s="89">
        <v>549179.07175</v>
      </c>
      <c r="G39" s="63">
        <f t="shared" si="8"/>
        <v>552.5114155251141</v>
      </c>
      <c r="H39" s="63">
        <f t="shared" si="9"/>
        <v>1689.7817592307692</v>
      </c>
      <c r="I39" s="89">
        <v>1066</v>
      </c>
      <c r="J39" s="89">
        <v>673660.05079999997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90">
        <f>C35+C36+C37+C38+C39</f>
        <v>226</v>
      </c>
      <c r="D40" s="90">
        <f t="shared" ref="D40:F40" si="10">D35+D36+D37+D38+D39</f>
        <v>35900</v>
      </c>
      <c r="E40" s="90">
        <f t="shared" si="10"/>
        <v>1210</v>
      </c>
      <c r="F40" s="90">
        <f t="shared" si="10"/>
        <v>549179.07175</v>
      </c>
      <c r="G40" s="63">
        <f t="shared" si="8"/>
        <v>535.39823008849555</v>
      </c>
      <c r="H40" s="63">
        <f t="shared" si="9"/>
        <v>1529.7467179665737</v>
      </c>
      <c r="I40" s="90">
        <f t="shared" ref="I40:J40" si="11">I35+I36+I37+I38+I39</f>
        <v>1066</v>
      </c>
      <c r="J40" s="90">
        <f t="shared" si="11"/>
        <v>673660.05079999997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2">
        <f>C31+C40</f>
        <v>17352</v>
      </c>
      <c r="D41" s="62">
        <f t="shared" ref="D41:F41" si="12">D31+D40</f>
        <v>1509900</v>
      </c>
      <c r="E41" s="62">
        <f t="shared" si="12"/>
        <v>175738</v>
      </c>
      <c r="F41" s="62">
        <f t="shared" si="12"/>
        <v>6159890.0375500014</v>
      </c>
      <c r="G41" s="63">
        <f t="shared" si="8"/>
        <v>1012.782388197326</v>
      </c>
      <c r="H41" s="63">
        <f t="shared" si="9"/>
        <v>407.96675525200357</v>
      </c>
      <c r="I41" s="62">
        <f t="shared" ref="I41:J41" si="13">I31+I40</f>
        <v>306009</v>
      </c>
      <c r="J41" s="62">
        <f t="shared" si="13"/>
        <v>7493896.8516899999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5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113</v>
      </c>
      <c r="D12" s="76">
        <f t="shared" ref="D12:F12" si="0">D13+D14+D15</f>
        <v>4498</v>
      </c>
      <c r="E12" s="76">
        <f t="shared" si="0"/>
        <v>31142</v>
      </c>
      <c r="F12" s="76">
        <f t="shared" si="0"/>
        <v>1037644.076</v>
      </c>
      <c r="G12" s="63">
        <f>E12/C12*100</f>
        <v>27559.292035398234</v>
      </c>
      <c r="H12" s="63">
        <f>F12/D12*100</f>
        <v>23069.010137839039</v>
      </c>
      <c r="I12" s="76">
        <f t="shared" ref="I12:J12" si="1">I13+I14+I15</f>
        <v>121263</v>
      </c>
      <c r="J12" s="76">
        <f t="shared" si="1"/>
        <v>3396457.1910000001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101</v>
      </c>
      <c r="D13" s="78">
        <v>3777</v>
      </c>
      <c r="E13" s="78">
        <v>31142</v>
      </c>
      <c r="F13" s="78">
        <v>1037644.076</v>
      </c>
      <c r="G13" s="63">
        <f>E13/C13*100</f>
        <v>30833.663366336634</v>
      </c>
      <c r="H13" s="63">
        <f>F13/D13*100</f>
        <v>27472.705215779719</v>
      </c>
      <c r="I13" s="78">
        <v>121263</v>
      </c>
      <c r="J13" s="78">
        <v>3396457.1910000001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9</v>
      </c>
      <c r="D14" s="78">
        <v>531</v>
      </c>
      <c r="E14" s="78"/>
      <c r="F14" s="78"/>
      <c r="G14" s="63">
        <f t="shared" ref="G14:G33" si="2">E14/C14*100</f>
        <v>0</v>
      </c>
      <c r="H14" s="63">
        <f t="shared" ref="H14:H33" si="3">F14/D14*100</f>
        <v>0</v>
      </c>
      <c r="I14" s="78"/>
      <c r="J14" s="78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3</v>
      </c>
      <c r="D15" s="78">
        <v>190</v>
      </c>
      <c r="E15" s="78"/>
      <c r="F15" s="78"/>
      <c r="G15" s="63">
        <f t="shared" si="2"/>
        <v>0</v>
      </c>
      <c r="H15" s="63">
        <f t="shared" si="3"/>
        <v>0</v>
      </c>
      <c r="I15" s="78"/>
      <c r="J15" s="78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/>
      <c r="F17" s="78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364</v>
      </c>
      <c r="D18" s="76">
        <f t="shared" ref="D18:F18" si="4">D19+D20+D21+D22</f>
        <v>63981</v>
      </c>
      <c r="E18" s="76">
        <f t="shared" si="4"/>
        <v>0</v>
      </c>
      <c r="F18" s="76">
        <f t="shared" si="4"/>
        <v>0</v>
      </c>
      <c r="G18" s="63">
        <f t="shared" si="2"/>
        <v>0</v>
      </c>
      <c r="H18" s="63">
        <f t="shared" si="3"/>
        <v>0</v>
      </c>
      <c r="I18" s="76">
        <f t="shared" ref="I18:J18" si="5">I19+I20+I21+I22</f>
        <v>0</v>
      </c>
      <c r="J18" s="76">
        <f t="shared" si="5"/>
        <v>0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166</v>
      </c>
      <c r="D19" s="78">
        <v>21081</v>
      </c>
      <c r="E19" s="78"/>
      <c r="F19" s="78"/>
      <c r="G19" s="63">
        <f t="shared" si="2"/>
        <v>0</v>
      </c>
      <c r="H19" s="63">
        <f t="shared" si="3"/>
        <v>0</v>
      </c>
      <c r="I19" s="78"/>
      <c r="J19" s="78"/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98</v>
      </c>
      <c r="D20" s="78">
        <v>21124</v>
      </c>
      <c r="E20" s="78"/>
      <c r="F20" s="78"/>
      <c r="G20" s="63">
        <f t="shared" si="2"/>
        <v>0</v>
      </c>
      <c r="H20" s="63">
        <f t="shared" si="3"/>
        <v>0</v>
      </c>
      <c r="I20" s="78"/>
      <c r="J20" s="78"/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65</v>
      </c>
      <c r="D21" s="78">
        <v>7476</v>
      </c>
      <c r="E21" s="78"/>
      <c r="F21" s="78"/>
      <c r="G21" s="63">
        <f t="shared" si="2"/>
        <v>0</v>
      </c>
      <c r="H21" s="63">
        <f t="shared" si="3"/>
        <v>0</v>
      </c>
      <c r="I21" s="78"/>
      <c r="J21" s="78"/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35</v>
      </c>
      <c r="D22" s="78">
        <v>14300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139</v>
      </c>
      <c r="D24" s="76">
        <v>13686</v>
      </c>
      <c r="E24" s="76"/>
      <c r="F24" s="76"/>
      <c r="G24" s="63">
        <f t="shared" si="2"/>
        <v>0</v>
      </c>
      <c r="H24" s="63">
        <f t="shared" si="3"/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79</v>
      </c>
      <c r="D25" s="76">
        <v>7704</v>
      </c>
      <c r="E25" s="76"/>
      <c r="F25" s="76"/>
      <c r="G25" s="63">
        <f t="shared" si="2"/>
        <v>0</v>
      </c>
      <c r="H25" s="63">
        <f t="shared" si="3"/>
        <v>0</v>
      </c>
      <c r="I25" s="76"/>
      <c r="J25" s="76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20</v>
      </c>
      <c r="D26" s="76">
        <v>28075</v>
      </c>
      <c r="E26" s="76"/>
      <c r="F26" s="76"/>
      <c r="G26" s="63">
        <f t="shared" si="2"/>
        <v>0</v>
      </c>
      <c r="H26" s="63">
        <f t="shared" si="3"/>
        <v>0</v>
      </c>
      <c r="I26" s="76"/>
      <c r="J26" s="76"/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58</v>
      </c>
      <c r="D27" s="76">
        <v>5783</v>
      </c>
      <c r="E27" s="76"/>
      <c r="F27" s="76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41</v>
      </c>
      <c r="D28" s="76">
        <v>4021</v>
      </c>
      <c r="E28" s="76"/>
      <c r="F28" s="76"/>
      <c r="G28" s="63">
        <f t="shared" si="2"/>
        <v>0</v>
      </c>
      <c r="H28" s="63">
        <f t="shared" si="3"/>
        <v>0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217</v>
      </c>
      <c r="D29" s="76">
        <v>15940</v>
      </c>
      <c r="E29" s="76">
        <v>11002</v>
      </c>
      <c r="F29" s="76">
        <v>358475.34</v>
      </c>
      <c r="G29" s="63">
        <f t="shared" si="2"/>
        <v>5070.0460829493086</v>
      </c>
      <c r="H29" s="63">
        <f t="shared" si="3"/>
        <v>2248.9042659974907</v>
      </c>
      <c r="I29" s="76">
        <v>46526</v>
      </c>
      <c r="J29" s="76">
        <v>955914.495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1031</v>
      </c>
      <c r="D31" s="78">
        <f t="shared" ref="D31:F31" si="6">D12+D18+D24+D25+D26+D27+D28+D29</f>
        <v>143688</v>
      </c>
      <c r="E31" s="78">
        <f t="shared" si="6"/>
        <v>42144</v>
      </c>
      <c r="F31" s="78">
        <f t="shared" si="6"/>
        <v>1396119.416</v>
      </c>
      <c r="G31" s="63">
        <f t="shared" si="2"/>
        <v>4087.681862269641</v>
      </c>
      <c r="H31" s="63">
        <f t="shared" si="3"/>
        <v>971.63257613718611</v>
      </c>
      <c r="I31" s="78">
        <f t="shared" ref="I31:J31" si="7">I12+I18+I24+I25+I26+I27+I28+I29</f>
        <v>167789</v>
      </c>
      <c r="J31" s="78">
        <f t="shared" si="7"/>
        <v>4352371.6859999998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163</v>
      </c>
      <c r="D32" s="78">
        <v>21086</v>
      </c>
      <c r="E32" s="78">
        <v>11002</v>
      </c>
      <c r="F32" s="78">
        <v>358475.34</v>
      </c>
      <c r="G32" s="63">
        <f t="shared" si="2"/>
        <v>6749.6932515337421</v>
      </c>
      <c r="H32" s="63">
        <f t="shared" si="3"/>
        <v>1700.0632647254104</v>
      </c>
      <c r="I32" s="78">
        <v>46029</v>
      </c>
      <c r="J32" s="78">
        <v>938084.39800000004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/>
      <c r="F36" s="78"/>
      <c r="G36" s="63" t="e">
        <f t="shared" si="8"/>
        <v>#DIV/0!</v>
      </c>
      <c r="H36" s="63" t="e">
        <f t="shared" si="9"/>
        <v>#DIV/0!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69</v>
      </c>
      <c r="D37" s="78">
        <v>27867</v>
      </c>
      <c r="E37" s="78"/>
      <c r="F37" s="78"/>
      <c r="G37" s="63">
        <f t="shared" si="8"/>
        <v>0</v>
      </c>
      <c r="H37" s="63">
        <f t="shared" si="9"/>
        <v>0</v>
      </c>
      <c r="I37" s="78"/>
      <c r="J37" s="78"/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4</v>
      </c>
      <c r="D38" s="78">
        <v>2000</v>
      </c>
      <c r="E38" s="78"/>
      <c r="F38" s="78"/>
      <c r="G38" s="63">
        <f t="shared" si="8"/>
        <v>0</v>
      </c>
      <c r="H38" s="63">
        <f t="shared" si="9"/>
        <v>0</v>
      </c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381</v>
      </c>
      <c r="D39" s="78">
        <v>68168</v>
      </c>
      <c r="E39" s="78">
        <v>2272</v>
      </c>
      <c r="F39" s="78">
        <v>2388839.5819999999</v>
      </c>
      <c r="G39" s="63">
        <f t="shared" si="8"/>
        <v>596.32545931758534</v>
      </c>
      <c r="H39" s="63">
        <f t="shared" si="9"/>
        <v>3504.3416001642995</v>
      </c>
      <c r="I39" s="78">
        <v>966</v>
      </c>
      <c r="J39" s="78">
        <v>180055.06899999999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454</v>
      </c>
      <c r="D40" s="64">
        <f t="shared" ref="D40:F40" si="10">D35+D36+D37+D38+D39</f>
        <v>98035</v>
      </c>
      <c r="E40" s="64">
        <f t="shared" si="10"/>
        <v>2272</v>
      </c>
      <c r="F40" s="64">
        <f t="shared" si="10"/>
        <v>2388839.5819999999</v>
      </c>
      <c r="G40" s="63">
        <f t="shared" si="8"/>
        <v>500.44052863436121</v>
      </c>
      <c r="H40" s="63">
        <f t="shared" si="9"/>
        <v>2436.7211526495639</v>
      </c>
      <c r="I40" s="64">
        <f t="shared" ref="I40:J40" si="11">I35+I36+I37+I38+I39</f>
        <v>966</v>
      </c>
      <c r="J40" s="64">
        <f t="shared" si="11"/>
        <v>180055.06899999999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1485</v>
      </c>
      <c r="D41" s="61">
        <f t="shared" ref="D41:F41" si="12">D31+D40</f>
        <v>241723</v>
      </c>
      <c r="E41" s="61">
        <f t="shared" si="12"/>
        <v>44416</v>
      </c>
      <c r="F41" s="61">
        <f t="shared" si="12"/>
        <v>3784958.9979999997</v>
      </c>
      <c r="G41" s="63">
        <f t="shared" si="8"/>
        <v>2990.9764309764309</v>
      </c>
      <c r="H41" s="63">
        <f t="shared" si="9"/>
        <v>1565.8249310160804</v>
      </c>
      <c r="I41" s="61">
        <f t="shared" ref="I41:J41" si="13">I31+I40</f>
        <v>168755</v>
      </c>
      <c r="J41" s="61">
        <f t="shared" si="13"/>
        <v>4532426.7549999999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A8:A10"/>
    <mergeCell ref="B8:B10"/>
    <mergeCell ref="C8:J8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9" zoomScaleNormal="100" workbookViewId="0">
      <selection activeCell="I17" sqref="I17:J17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783</v>
      </c>
      <c r="D12" s="88">
        <f t="shared" ref="D12:F12" si="0">D13+D14+D15</f>
        <v>94945.247999999992</v>
      </c>
      <c r="E12" s="88">
        <f t="shared" si="0"/>
        <v>15421</v>
      </c>
      <c r="F12" s="88">
        <f t="shared" si="0"/>
        <v>812692.147</v>
      </c>
      <c r="G12" s="63">
        <f>E12/C12*100</f>
        <v>1969.4763729246488</v>
      </c>
      <c r="H12" s="63">
        <f>F12/D12*100</f>
        <v>855.95873845102824</v>
      </c>
      <c r="I12" s="88">
        <f t="shared" ref="I12:J12" si="1">I13+I14+I15</f>
        <v>40075</v>
      </c>
      <c r="J12" s="88">
        <f t="shared" si="1"/>
        <v>1431898.66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510</v>
      </c>
      <c r="D13" s="89">
        <v>58580.398000000001</v>
      </c>
      <c r="E13" s="89">
        <v>15421</v>
      </c>
      <c r="F13" s="89">
        <v>812692.147</v>
      </c>
      <c r="G13" s="63">
        <f>E13/C13*100</f>
        <v>3023.7254901960787</v>
      </c>
      <c r="H13" s="63">
        <f>F13/D13*100</f>
        <v>1387.3107297768786</v>
      </c>
      <c r="I13" s="89">
        <v>40075</v>
      </c>
      <c r="J13" s="89">
        <v>1431898.66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246</v>
      </c>
      <c r="D14" s="89">
        <v>32766.85</v>
      </c>
      <c r="E14" s="89">
        <v>0</v>
      </c>
      <c r="F14" s="89">
        <v>0</v>
      </c>
      <c r="G14" s="63">
        <f t="shared" ref="G14:G33" si="2">E14/C14*100</f>
        <v>0</v>
      </c>
      <c r="H14" s="63">
        <f t="shared" ref="H14:H33" si="3">F14/D14*100</f>
        <v>0</v>
      </c>
      <c r="I14" s="89">
        <v>0</v>
      </c>
      <c r="J14" s="89">
        <v>0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27</v>
      </c>
      <c r="D15" s="89">
        <v>3598</v>
      </c>
      <c r="E15" s="89">
        <v>0</v>
      </c>
      <c r="F15" s="89">
        <v>0</v>
      </c>
      <c r="G15" s="63">
        <f t="shared" si="2"/>
        <v>0</v>
      </c>
      <c r="H15" s="63">
        <f t="shared" si="3"/>
        <v>0</v>
      </c>
      <c r="I15" s="89">
        <v>0</v>
      </c>
      <c r="J15" s="89">
        <v>0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8385</v>
      </c>
      <c r="F17" s="89">
        <v>419909.71</v>
      </c>
      <c r="G17" s="63" t="e">
        <f t="shared" si="2"/>
        <v>#DIV/0!</v>
      </c>
      <c r="H17" s="63" t="e">
        <f t="shared" si="3"/>
        <v>#DIV/0!</v>
      </c>
      <c r="I17" s="89">
        <v>30638</v>
      </c>
      <c r="J17" s="89">
        <v>979082.05795000133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3696</v>
      </c>
      <c r="D18" s="88">
        <f t="shared" ref="D18:F18" si="4">D19+D20+D21+D22</f>
        <v>766875</v>
      </c>
      <c r="E18" s="88">
        <f t="shared" si="4"/>
        <v>1495</v>
      </c>
      <c r="F18" s="88">
        <f t="shared" si="4"/>
        <v>905933.54600000009</v>
      </c>
      <c r="G18" s="63">
        <f t="shared" si="2"/>
        <v>40.4491341991342</v>
      </c>
      <c r="H18" s="63">
        <f t="shared" si="3"/>
        <v>118.13314373268136</v>
      </c>
      <c r="I18" s="88">
        <f t="shared" ref="I18:J18" si="5">I19+I20+I21+I22</f>
        <v>2909</v>
      </c>
      <c r="J18" s="88">
        <f t="shared" si="5"/>
        <v>2583548.7119999998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3540</v>
      </c>
      <c r="D19" s="89">
        <v>514125</v>
      </c>
      <c r="E19" s="89">
        <v>1484</v>
      </c>
      <c r="F19" s="89">
        <v>760343.18</v>
      </c>
      <c r="G19" s="63">
        <f t="shared" si="2"/>
        <v>41.920903954802256</v>
      </c>
      <c r="H19" s="63">
        <f t="shared" si="3"/>
        <v>147.89072307318261</v>
      </c>
      <c r="I19" s="89">
        <v>2888</v>
      </c>
      <c r="J19" s="89">
        <v>2340259.6439999999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31</v>
      </c>
      <c r="D20" s="89">
        <v>144685</v>
      </c>
      <c r="E20" s="89">
        <v>7</v>
      </c>
      <c r="F20" s="89">
        <v>131988.478</v>
      </c>
      <c r="G20" s="63">
        <f t="shared" si="2"/>
        <v>22.58064516129032</v>
      </c>
      <c r="H20" s="63">
        <f t="shared" si="3"/>
        <v>91.224714379514111</v>
      </c>
      <c r="I20" s="89">
        <v>14</v>
      </c>
      <c r="J20" s="89">
        <v>187162.10699999999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1</v>
      </c>
      <c r="D21" s="89">
        <v>360</v>
      </c>
      <c r="E21" s="89">
        <v>4</v>
      </c>
      <c r="F21" s="89">
        <v>13601.888000000001</v>
      </c>
      <c r="G21" s="63">
        <f t="shared" si="2"/>
        <v>400</v>
      </c>
      <c r="H21" s="63">
        <f t="shared" si="3"/>
        <v>3778.3022222222221</v>
      </c>
      <c r="I21" s="89">
        <v>7</v>
      </c>
      <c r="J21" s="89">
        <v>56126.961000000003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124</v>
      </c>
      <c r="D22" s="89">
        <v>107705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>
        <v>0</v>
      </c>
      <c r="F23" s="89">
        <v>0</v>
      </c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143</v>
      </c>
      <c r="D24" s="88">
        <v>14268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1916</v>
      </c>
      <c r="D25" s="88">
        <v>169784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88">
        <v>0</v>
      </c>
      <c r="J25" s="88">
        <v>0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3113</v>
      </c>
      <c r="D26" s="88">
        <v>1532781</v>
      </c>
      <c r="E26" s="88">
        <v>4435</v>
      </c>
      <c r="F26" s="88">
        <v>1545075.7069999999</v>
      </c>
      <c r="G26" s="63">
        <f t="shared" si="2"/>
        <v>142.46707356247992</v>
      </c>
      <c r="H26" s="63">
        <f t="shared" si="3"/>
        <v>100.8021176541202</v>
      </c>
      <c r="I26" s="88">
        <v>16025</v>
      </c>
      <c r="J26" s="88">
        <v>4039073.8220000002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1027</v>
      </c>
      <c r="D27" s="88">
        <v>90677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142</v>
      </c>
      <c r="D28" s="88">
        <v>12904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0</v>
      </c>
      <c r="J28" s="88">
        <v>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76408</v>
      </c>
      <c r="D29" s="88">
        <v>2320334</v>
      </c>
      <c r="E29" s="88">
        <v>87141</v>
      </c>
      <c r="F29" s="88">
        <v>4205449.6150000002</v>
      </c>
      <c r="G29" s="63">
        <f t="shared" si="2"/>
        <v>114.04695843367188</v>
      </c>
      <c r="H29" s="63">
        <f t="shared" si="3"/>
        <v>181.24328717331213</v>
      </c>
      <c r="I29" s="88">
        <v>224946</v>
      </c>
      <c r="J29" s="88">
        <v>7201726.3200000003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>
        <v>0</v>
      </c>
      <c r="F30" s="89">
        <v>0</v>
      </c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87228</v>
      </c>
      <c r="D31" s="89">
        <f t="shared" ref="D31:F31" si="6">D12+D18+D24+D25+D26+D27+D28+D29</f>
        <v>5002568.2479999997</v>
      </c>
      <c r="E31" s="89">
        <f t="shared" si="6"/>
        <v>108492</v>
      </c>
      <c r="F31" s="89">
        <f t="shared" si="6"/>
        <v>7469151.0150000006</v>
      </c>
      <c r="G31" s="63">
        <f t="shared" si="2"/>
        <v>124.37749346540102</v>
      </c>
      <c r="H31" s="63">
        <f t="shared" si="3"/>
        <v>149.30632916374759</v>
      </c>
      <c r="I31" s="89">
        <f t="shared" ref="I31:J31" si="7">I12+I18+I24+I25+I26+I27+I28+I29</f>
        <v>283955</v>
      </c>
      <c r="J31" s="89">
        <f t="shared" si="7"/>
        <v>15256247.514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76845</v>
      </c>
      <c r="D32" s="89">
        <v>2489755</v>
      </c>
      <c r="E32" s="89">
        <v>88371</v>
      </c>
      <c r="F32" s="89">
        <v>4213966.0820000004</v>
      </c>
      <c r="G32" s="63">
        <f t="shared" si="2"/>
        <v>114.99902400936949</v>
      </c>
      <c r="H32" s="63">
        <f t="shared" si="3"/>
        <v>169.25223895523857</v>
      </c>
      <c r="I32" s="89">
        <v>258779</v>
      </c>
      <c r="J32" s="89">
        <v>8362523.1761999996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>
        <v>0</v>
      </c>
      <c r="F35" s="78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78">
        <v>0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>
        <v>0</v>
      </c>
      <c r="F36" s="78">
        <v>0</v>
      </c>
      <c r="G36" s="63" t="e">
        <f t="shared" si="8"/>
        <v>#DIV/0!</v>
      </c>
      <c r="H36" s="63" t="e">
        <f t="shared" si="9"/>
        <v>#DIV/0!</v>
      </c>
      <c r="I36" s="78">
        <v>0</v>
      </c>
      <c r="J36" s="78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271</v>
      </c>
      <c r="D37" s="78">
        <v>416355</v>
      </c>
      <c r="E37" s="78">
        <v>550</v>
      </c>
      <c r="F37" s="89">
        <v>643500.30099999998</v>
      </c>
      <c r="G37" s="63">
        <f t="shared" si="8"/>
        <v>202.95202952029521</v>
      </c>
      <c r="H37" s="63">
        <f t="shared" si="9"/>
        <v>154.55567988855663</v>
      </c>
      <c r="I37" s="78">
        <v>1310</v>
      </c>
      <c r="J37" s="89">
        <v>1829905.8529999999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/>
      <c r="D38" s="78"/>
      <c r="E38" s="78">
        <v>0</v>
      </c>
      <c r="F38" s="89">
        <v>0</v>
      </c>
      <c r="G38" s="63" t="e">
        <f t="shared" si="8"/>
        <v>#DIV/0!</v>
      </c>
      <c r="H38" s="63" t="e">
        <f t="shared" si="9"/>
        <v>#DIV/0!</v>
      </c>
      <c r="I38" s="78">
        <v>0</v>
      </c>
      <c r="J38" s="89">
        <v>0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5532</v>
      </c>
      <c r="D39" s="78">
        <v>569879</v>
      </c>
      <c r="E39" s="78">
        <v>17046</v>
      </c>
      <c r="F39" s="89">
        <v>1780753.625</v>
      </c>
      <c r="G39" s="63">
        <f t="shared" si="8"/>
        <v>308.1344902386117</v>
      </c>
      <c r="H39" s="63">
        <f t="shared" si="9"/>
        <v>312.47924998113638</v>
      </c>
      <c r="I39" s="78">
        <v>23859</v>
      </c>
      <c r="J39" s="89">
        <v>3828550.7059999998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5803</v>
      </c>
      <c r="D40" s="64">
        <f t="shared" ref="D40:F40" si="10">D35+D36+D37+D38+D39</f>
        <v>986234</v>
      </c>
      <c r="E40" s="64">
        <f t="shared" si="10"/>
        <v>17596</v>
      </c>
      <c r="F40" s="90">
        <f t="shared" si="10"/>
        <v>2424253.926</v>
      </c>
      <c r="G40" s="63">
        <f t="shared" si="8"/>
        <v>303.22247113561951</v>
      </c>
      <c r="H40" s="63">
        <f t="shared" si="9"/>
        <v>245.80920207577512</v>
      </c>
      <c r="I40" s="64">
        <f t="shared" ref="I40:J40" si="11">I35+I36+I37+I38+I39</f>
        <v>25169</v>
      </c>
      <c r="J40" s="90">
        <f t="shared" si="11"/>
        <v>5658456.5589999994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93031</v>
      </c>
      <c r="D41" s="62">
        <f t="shared" ref="D41:F41" si="12">D31+D40</f>
        <v>5988802.2479999997</v>
      </c>
      <c r="E41" s="62">
        <f t="shared" si="12"/>
        <v>126088</v>
      </c>
      <c r="F41" s="62">
        <f t="shared" si="12"/>
        <v>9893404.9409999996</v>
      </c>
      <c r="G41" s="63">
        <f t="shared" si="8"/>
        <v>135.53331685137212</v>
      </c>
      <c r="H41" s="63">
        <f t="shared" si="9"/>
        <v>165.19839078513519</v>
      </c>
      <c r="I41" s="62">
        <f t="shared" ref="I41:J41" si="13">I31+I40</f>
        <v>309124</v>
      </c>
      <c r="J41" s="62">
        <f t="shared" si="13"/>
        <v>20914704.072999999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B26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4169</v>
      </c>
      <c r="D12" s="88">
        <f t="shared" ref="D12:F12" si="0">D13+D14+D15</f>
        <v>293941.30660000001</v>
      </c>
      <c r="E12" s="88">
        <f t="shared" si="0"/>
        <v>28959</v>
      </c>
      <c r="F12" s="88">
        <f t="shared" si="0"/>
        <v>952856</v>
      </c>
      <c r="G12" s="63">
        <f>E12/C12*100</f>
        <v>694.62700887503001</v>
      </c>
      <c r="H12" s="63">
        <f>F12/D12*100</f>
        <v>324.16539581375054</v>
      </c>
      <c r="I12" s="88">
        <f t="shared" ref="I12:J12" si="1">I13+I14+I15</f>
        <v>78928</v>
      </c>
      <c r="J12" s="88">
        <f t="shared" si="1"/>
        <v>1749889.7455400003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3105</v>
      </c>
      <c r="D13" s="89">
        <v>233549.96660000001</v>
      </c>
      <c r="E13" s="89">
        <v>24551</v>
      </c>
      <c r="F13" s="89">
        <v>810462</v>
      </c>
      <c r="G13" s="63">
        <f>E13/C13*100</f>
        <v>790.69243156199673</v>
      </c>
      <c r="H13" s="63">
        <f>F13/D13*100</f>
        <v>347.01867518914042</v>
      </c>
      <c r="I13" s="89">
        <v>67412</v>
      </c>
      <c r="J13" s="89">
        <v>1475430.4506900001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511</v>
      </c>
      <c r="D14" s="89">
        <v>46033.34</v>
      </c>
      <c r="E14" s="89">
        <v>56</v>
      </c>
      <c r="F14" s="89">
        <v>2143</v>
      </c>
      <c r="G14" s="63">
        <f t="shared" ref="G14:G33" si="2">E14/C14*100</f>
        <v>10.95890410958904</v>
      </c>
      <c r="H14" s="63">
        <f t="shared" ref="H14:H33" si="3">F14/D14*100</f>
        <v>4.6553215560721863</v>
      </c>
      <c r="I14" s="89">
        <v>173</v>
      </c>
      <c r="J14" s="89">
        <v>3699.3177400000004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553</v>
      </c>
      <c r="D15" s="89">
        <v>14358.000000000002</v>
      </c>
      <c r="E15" s="89">
        <v>4352</v>
      </c>
      <c r="F15" s="89">
        <v>140251</v>
      </c>
      <c r="G15" s="63">
        <f t="shared" si="2"/>
        <v>786.98010849909576</v>
      </c>
      <c r="H15" s="63">
        <f t="shared" si="3"/>
        <v>976.81431954311165</v>
      </c>
      <c r="I15" s="89">
        <v>11343</v>
      </c>
      <c r="J15" s="89">
        <v>270759.97711000004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>
        <v>0</v>
      </c>
      <c r="F16" s="89">
        <v>0</v>
      </c>
      <c r="G16" s="63" t="e">
        <f t="shared" si="2"/>
        <v>#DIV/0!</v>
      </c>
      <c r="H16" s="63" t="e">
        <f t="shared" si="3"/>
        <v>#DIV/0!</v>
      </c>
      <c r="I16" s="89">
        <v>0</v>
      </c>
      <c r="J16" s="89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>
        <v>14549</v>
      </c>
      <c r="F17" s="89">
        <v>467836</v>
      </c>
      <c r="G17" s="63" t="e">
        <f t="shared" si="2"/>
        <v>#DIV/0!</v>
      </c>
      <c r="H17" s="63" t="e">
        <f t="shared" si="3"/>
        <v>#DIV/0!</v>
      </c>
      <c r="I17" s="89">
        <v>64071</v>
      </c>
      <c r="J17" s="89">
        <v>1357295.1404399944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1792</v>
      </c>
      <c r="D18" s="88">
        <f t="shared" ref="D18:F18" si="4">D19+D20+D21+D22</f>
        <v>1174682</v>
      </c>
      <c r="E18" s="88">
        <f t="shared" si="4"/>
        <v>0</v>
      </c>
      <c r="F18" s="88">
        <f t="shared" si="4"/>
        <v>0</v>
      </c>
      <c r="G18" s="63">
        <f t="shared" si="2"/>
        <v>0</v>
      </c>
      <c r="H18" s="63">
        <f t="shared" si="3"/>
        <v>0</v>
      </c>
      <c r="I18" s="88">
        <f t="shared" ref="I18:J18" si="5">I19+I20+I21+I22</f>
        <v>3180</v>
      </c>
      <c r="J18" s="88">
        <f t="shared" si="5"/>
        <v>429705.01477000001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1297</v>
      </c>
      <c r="D19" s="89">
        <v>98604</v>
      </c>
      <c r="E19" s="89">
        <v>0</v>
      </c>
      <c r="F19" s="89">
        <v>0</v>
      </c>
      <c r="G19" s="63">
        <f t="shared" si="2"/>
        <v>0</v>
      </c>
      <c r="H19" s="63">
        <f t="shared" si="3"/>
        <v>0</v>
      </c>
      <c r="I19" s="89">
        <v>2951</v>
      </c>
      <c r="J19" s="89">
        <v>205070.5099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102</v>
      </c>
      <c r="D20" s="89">
        <v>583754.00000000012</v>
      </c>
      <c r="E20" s="89">
        <v>0</v>
      </c>
      <c r="F20" s="89">
        <v>0</v>
      </c>
      <c r="G20" s="63">
        <f t="shared" si="2"/>
        <v>0</v>
      </c>
      <c r="H20" s="63">
        <f t="shared" si="3"/>
        <v>0</v>
      </c>
      <c r="I20" s="89">
        <v>170</v>
      </c>
      <c r="J20" s="89">
        <v>124971.36112999999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7</v>
      </c>
      <c r="D21" s="89">
        <v>1382.9999999999998</v>
      </c>
      <c r="E21" s="89">
        <v>0</v>
      </c>
      <c r="F21" s="89">
        <v>0</v>
      </c>
      <c r="G21" s="63">
        <f t="shared" si="2"/>
        <v>0</v>
      </c>
      <c r="H21" s="63">
        <f t="shared" si="3"/>
        <v>0</v>
      </c>
      <c r="I21" s="89">
        <v>59</v>
      </c>
      <c r="J21" s="89">
        <v>99663.14374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386</v>
      </c>
      <c r="D22" s="89">
        <v>490941</v>
      </c>
      <c r="E22" s="89">
        <v>0</v>
      </c>
      <c r="F22" s="89">
        <v>0</v>
      </c>
      <c r="G22" s="63">
        <f t="shared" si="2"/>
        <v>0</v>
      </c>
      <c r="H22" s="63">
        <f t="shared" si="3"/>
        <v>0</v>
      </c>
      <c r="I22" s="89">
        <v>0</v>
      </c>
      <c r="J22" s="89">
        <v>0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>
        <v>0</v>
      </c>
      <c r="F23" s="89">
        <v>0</v>
      </c>
      <c r="G23" s="63" t="e">
        <f t="shared" si="2"/>
        <v>#DIV/0!</v>
      </c>
      <c r="H23" s="63" t="e">
        <f t="shared" si="3"/>
        <v>#DIV/0!</v>
      </c>
      <c r="I23" s="89">
        <v>0</v>
      </c>
      <c r="J23" s="89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133</v>
      </c>
      <c r="D24" s="88">
        <v>15591.999999999998</v>
      </c>
      <c r="E24" s="88">
        <v>0</v>
      </c>
      <c r="F24" s="88">
        <v>0</v>
      </c>
      <c r="G24" s="63">
        <f t="shared" si="2"/>
        <v>0</v>
      </c>
      <c r="H24" s="63">
        <f t="shared" si="3"/>
        <v>0</v>
      </c>
      <c r="I24" s="88">
        <v>0</v>
      </c>
      <c r="J24" s="88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974</v>
      </c>
      <c r="D25" s="88">
        <v>87218</v>
      </c>
      <c r="E25" s="88">
        <v>0</v>
      </c>
      <c r="F25" s="88">
        <v>0</v>
      </c>
      <c r="G25" s="63">
        <f t="shared" si="2"/>
        <v>0</v>
      </c>
      <c r="H25" s="63">
        <f t="shared" si="3"/>
        <v>0</v>
      </c>
      <c r="I25" s="88">
        <v>0</v>
      </c>
      <c r="J25" s="88">
        <v>0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483</v>
      </c>
      <c r="D26" s="88">
        <v>591416</v>
      </c>
      <c r="E26" s="88">
        <v>5</v>
      </c>
      <c r="F26" s="88">
        <v>190</v>
      </c>
      <c r="G26" s="63">
        <f t="shared" si="2"/>
        <v>1.0351966873706004</v>
      </c>
      <c r="H26" s="63">
        <f t="shared" si="3"/>
        <v>3.2126286742326891E-2</v>
      </c>
      <c r="I26" s="88">
        <v>1775</v>
      </c>
      <c r="J26" s="88">
        <v>2188575.4239000003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508</v>
      </c>
      <c r="D27" s="88">
        <v>48351</v>
      </c>
      <c r="E27" s="88">
        <v>0</v>
      </c>
      <c r="F27" s="88">
        <v>0</v>
      </c>
      <c r="G27" s="63">
        <f t="shared" si="2"/>
        <v>0</v>
      </c>
      <c r="H27" s="63">
        <f t="shared" si="3"/>
        <v>0</v>
      </c>
      <c r="I27" s="88">
        <v>0</v>
      </c>
      <c r="J27" s="88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102</v>
      </c>
      <c r="D28" s="88">
        <v>12582</v>
      </c>
      <c r="E28" s="88">
        <v>0</v>
      </c>
      <c r="F28" s="88">
        <v>0</v>
      </c>
      <c r="G28" s="63">
        <f t="shared" si="2"/>
        <v>0</v>
      </c>
      <c r="H28" s="63">
        <f t="shared" si="3"/>
        <v>0</v>
      </c>
      <c r="I28" s="88">
        <v>0</v>
      </c>
      <c r="J28" s="88">
        <v>0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28103</v>
      </c>
      <c r="D29" s="88">
        <v>651595.00000000012</v>
      </c>
      <c r="E29" s="88">
        <v>112709</v>
      </c>
      <c r="F29" s="88">
        <v>3542016</v>
      </c>
      <c r="G29" s="63">
        <f t="shared" si="2"/>
        <v>401.05682667330893</v>
      </c>
      <c r="H29" s="63">
        <f t="shared" si="3"/>
        <v>543.59164818637339</v>
      </c>
      <c r="I29" s="88">
        <v>328303</v>
      </c>
      <c r="J29" s="88">
        <v>6726856.8505800003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>
        <v>0</v>
      </c>
      <c r="F30" s="89">
        <v>0</v>
      </c>
      <c r="G30" s="63" t="e">
        <f t="shared" si="2"/>
        <v>#DIV/0!</v>
      </c>
      <c r="H30" s="63" t="e">
        <f t="shared" si="3"/>
        <v>#DIV/0!</v>
      </c>
      <c r="I30" s="89">
        <v>0</v>
      </c>
      <c r="J30" s="89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36264</v>
      </c>
      <c r="D31" s="89">
        <f t="shared" ref="D31:F31" si="6">D12+D18+D24+D25+D26+D27+D28+D29</f>
        <v>2875377.3065999998</v>
      </c>
      <c r="E31" s="89">
        <f t="shared" si="6"/>
        <v>141673</v>
      </c>
      <c r="F31" s="89">
        <f t="shared" si="6"/>
        <v>4495062</v>
      </c>
      <c r="G31" s="63">
        <f t="shared" si="2"/>
        <v>390.67118905801897</v>
      </c>
      <c r="H31" s="63">
        <f t="shared" si="3"/>
        <v>156.32946638628104</v>
      </c>
      <c r="I31" s="89">
        <f t="shared" ref="I31:J31" si="7">I12+I18+I24+I25+I26+I27+I28+I29</f>
        <v>412186</v>
      </c>
      <c r="J31" s="89">
        <f t="shared" si="7"/>
        <v>11095027.034790002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10051</v>
      </c>
      <c r="D32" s="89">
        <v>531725</v>
      </c>
      <c r="E32" s="89">
        <v>42084</v>
      </c>
      <c r="F32" s="89">
        <v>1305235.5</v>
      </c>
      <c r="G32" s="63">
        <f t="shared" si="2"/>
        <v>418.70460650681525</v>
      </c>
      <c r="H32" s="63">
        <f t="shared" si="3"/>
        <v>245.47190747096712</v>
      </c>
      <c r="I32" s="89">
        <v>206532</v>
      </c>
      <c r="J32" s="89">
        <v>3900757.5698699998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>
        <v>899</v>
      </c>
      <c r="F33" s="90">
        <v>72200</v>
      </c>
      <c r="G33" s="63" t="e">
        <f t="shared" si="2"/>
        <v>#DIV/0!</v>
      </c>
      <c r="H33" s="63" t="e">
        <f t="shared" si="3"/>
        <v>#DIV/0!</v>
      </c>
      <c r="I33" s="90">
        <v>6784</v>
      </c>
      <c r="J33" s="90">
        <v>205590.32887000003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89">
        <v>0</v>
      </c>
      <c r="E35" s="78">
        <v>0</v>
      </c>
      <c r="F35" s="89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3</v>
      </c>
      <c r="J35" s="89">
        <v>14970.990240000001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89">
        <v>0</v>
      </c>
      <c r="E36" s="78">
        <v>0</v>
      </c>
      <c r="F36" s="89">
        <v>0</v>
      </c>
      <c r="G36" s="63" t="e">
        <f t="shared" si="8"/>
        <v>#DIV/0!</v>
      </c>
      <c r="H36" s="63" t="e">
        <f t="shared" si="9"/>
        <v>#DIV/0!</v>
      </c>
      <c r="I36" s="78">
        <v>0</v>
      </c>
      <c r="J36" s="89">
        <v>0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146</v>
      </c>
      <c r="D37" s="89">
        <v>114001</v>
      </c>
      <c r="E37" s="78">
        <v>0</v>
      </c>
      <c r="F37" s="89">
        <v>0</v>
      </c>
      <c r="G37" s="63">
        <f t="shared" si="8"/>
        <v>0</v>
      </c>
      <c r="H37" s="63">
        <f t="shared" si="9"/>
        <v>0</v>
      </c>
      <c r="I37" s="78">
        <v>546</v>
      </c>
      <c r="J37" s="89">
        <v>637608.63121999998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5943</v>
      </c>
      <c r="D38" s="89">
        <v>45613</v>
      </c>
      <c r="E38" s="78">
        <v>0</v>
      </c>
      <c r="F38" s="89">
        <v>0</v>
      </c>
      <c r="G38" s="63">
        <f t="shared" si="8"/>
        <v>0</v>
      </c>
      <c r="H38" s="63">
        <f t="shared" si="9"/>
        <v>0</v>
      </c>
      <c r="I38" s="78">
        <v>3961</v>
      </c>
      <c r="J38" s="89">
        <v>817417.04214000003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454</v>
      </c>
      <c r="D39" s="89">
        <v>617885</v>
      </c>
      <c r="E39" s="78">
        <v>1</v>
      </c>
      <c r="F39" s="89">
        <v>20</v>
      </c>
      <c r="G39" s="63">
        <f t="shared" si="8"/>
        <v>0.22026431718061676</v>
      </c>
      <c r="H39" s="63">
        <f t="shared" si="9"/>
        <v>3.2368482808289569E-3</v>
      </c>
      <c r="I39" s="78">
        <v>84967</v>
      </c>
      <c r="J39" s="89">
        <v>4056001.6374599999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6543</v>
      </c>
      <c r="D40" s="90">
        <f t="shared" ref="D40:F40" si="10">D35+D36+D37+D38+D39</f>
        <v>777499</v>
      </c>
      <c r="E40" s="64">
        <f t="shared" si="10"/>
        <v>1</v>
      </c>
      <c r="F40" s="90">
        <f t="shared" si="10"/>
        <v>20</v>
      </c>
      <c r="G40" s="63">
        <f t="shared" si="8"/>
        <v>1.5283509093687911E-2</v>
      </c>
      <c r="H40" s="63">
        <f t="shared" si="9"/>
        <v>2.5723505753705148E-3</v>
      </c>
      <c r="I40" s="64">
        <f t="shared" ref="I40:J40" si="11">I35+I36+I37+I38+I39</f>
        <v>89477</v>
      </c>
      <c r="J40" s="90">
        <f t="shared" si="11"/>
        <v>5525998.3010600004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42807</v>
      </c>
      <c r="D41" s="62">
        <f t="shared" ref="D41:F41" si="12">D31+D40</f>
        <v>3652876.3065999998</v>
      </c>
      <c r="E41" s="61">
        <f t="shared" si="12"/>
        <v>141674</v>
      </c>
      <c r="F41" s="62">
        <f t="shared" si="12"/>
        <v>4495082</v>
      </c>
      <c r="G41" s="63">
        <f t="shared" si="8"/>
        <v>330.95988973765975</v>
      </c>
      <c r="H41" s="63">
        <f t="shared" si="9"/>
        <v>123.05595981660554</v>
      </c>
      <c r="I41" s="61">
        <f t="shared" ref="I41:J41" si="13">I31+I40</f>
        <v>501663</v>
      </c>
      <c r="J41" s="62">
        <f t="shared" si="13"/>
        <v>16621025.335850002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6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88">
        <f>C13+C14+C15</f>
        <v>662</v>
      </c>
      <c r="D12" s="88">
        <f t="shared" ref="D12:F12" si="0">D13+D14+D15</f>
        <v>69054.812000000005</v>
      </c>
      <c r="E12" s="88">
        <f t="shared" si="0"/>
        <v>308</v>
      </c>
      <c r="F12" s="88">
        <f t="shared" si="0"/>
        <v>22838</v>
      </c>
      <c r="G12" s="63">
        <f>E12/C12*100</f>
        <v>46.525679758308158</v>
      </c>
      <c r="H12" s="63">
        <f>F12/D12*100</f>
        <v>33.072278873194236</v>
      </c>
      <c r="I12" s="88">
        <f t="shared" ref="I12:J12" si="1">I13+I14+I15</f>
        <v>2908</v>
      </c>
      <c r="J12" s="88">
        <f t="shared" si="1"/>
        <v>95833.762189999994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89">
        <v>535</v>
      </c>
      <c r="D13" s="89">
        <v>50722.552000000003</v>
      </c>
      <c r="E13" s="89">
        <v>308</v>
      </c>
      <c r="F13" s="89">
        <v>22838</v>
      </c>
      <c r="G13" s="63">
        <f>E13/C13*100</f>
        <v>57.570093457943926</v>
      </c>
      <c r="H13" s="63">
        <f>F13/D13*100</f>
        <v>45.025337053230288</v>
      </c>
      <c r="I13" s="89">
        <v>2908</v>
      </c>
      <c r="J13" s="89">
        <v>95833.762189999994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89">
        <v>62</v>
      </c>
      <c r="D14" s="89">
        <v>13917.1</v>
      </c>
      <c r="E14" s="89"/>
      <c r="F14" s="89"/>
      <c r="G14" s="63">
        <f t="shared" ref="G14:G33" si="2">E14/C14*100</f>
        <v>0</v>
      </c>
      <c r="H14" s="63">
        <f t="shared" ref="H14:H33" si="3">F14/D14*100</f>
        <v>0</v>
      </c>
      <c r="I14" s="89"/>
      <c r="J14" s="89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89">
        <v>65</v>
      </c>
      <c r="D15" s="89">
        <v>4415.16</v>
      </c>
      <c r="E15" s="89"/>
      <c r="F15" s="89"/>
      <c r="G15" s="63">
        <f t="shared" si="2"/>
        <v>0</v>
      </c>
      <c r="H15" s="63">
        <f t="shared" si="3"/>
        <v>0</v>
      </c>
      <c r="I15" s="89"/>
      <c r="J15" s="89"/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89"/>
      <c r="D16" s="89"/>
      <c r="E16" s="89"/>
      <c r="F16" s="89"/>
      <c r="G16" s="63" t="e">
        <f t="shared" si="2"/>
        <v>#DIV/0!</v>
      </c>
      <c r="H16" s="63" t="e">
        <f t="shared" si="3"/>
        <v>#DIV/0!</v>
      </c>
      <c r="I16" s="89"/>
      <c r="J16" s="89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89"/>
      <c r="D17" s="89"/>
      <c r="E17" s="89"/>
      <c r="F17" s="89"/>
      <c r="G17" s="63" t="e">
        <f t="shared" si="2"/>
        <v>#DIV/0!</v>
      </c>
      <c r="H17" s="63" t="e">
        <f t="shared" si="3"/>
        <v>#DIV/0!</v>
      </c>
      <c r="I17" s="89"/>
      <c r="J17" s="89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88">
        <f>C19+C20+C21+C22</f>
        <v>12343</v>
      </c>
      <c r="D18" s="88">
        <f t="shared" ref="D18:F18" si="4">D19+D20+D21+D22</f>
        <v>604511</v>
      </c>
      <c r="E18" s="88">
        <f t="shared" si="4"/>
        <v>12251</v>
      </c>
      <c r="F18" s="88">
        <f t="shared" si="4"/>
        <v>644369.39963999996</v>
      </c>
      <c r="G18" s="63">
        <f t="shared" si="2"/>
        <v>99.254638256501664</v>
      </c>
      <c r="H18" s="63">
        <f t="shared" si="3"/>
        <v>106.59349451705593</v>
      </c>
      <c r="I18" s="88">
        <f t="shared" ref="I18:J18" si="5">I19+I20+I21+I22</f>
        <v>12651</v>
      </c>
      <c r="J18" s="88">
        <f t="shared" si="5"/>
        <v>1206445.5970999999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89">
        <v>11481</v>
      </c>
      <c r="D19" s="89">
        <v>335726</v>
      </c>
      <c r="E19" s="89">
        <v>12243</v>
      </c>
      <c r="F19" s="89">
        <v>613039.39963999996</v>
      </c>
      <c r="G19" s="63">
        <f t="shared" si="2"/>
        <v>106.63705252155735</v>
      </c>
      <c r="H19" s="63">
        <f t="shared" si="3"/>
        <v>182.60110913066009</v>
      </c>
      <c r="I19" s="89">
        <v>12607</v>
      </c>
      <c r="J19" s="89">
        <v>1089052.0155499999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89">
        <v>437</v>
      </c>
      <c r="D20" s="89">
        <v>142384</v>
      </c>
      <c r="E20" s="89">
        <v>8</v>
      </c>
      <c r="F20" s="89">
        <v>31330</v>
      </c>
      <c r="G20" s="63">
        <f t="shared" si="2"/>
        <v>1.8306636155606408</v>
      </c>
      <c r="H20" s="63">
        <f t="shared" si="3"/>
        <v>22.003876840094392</v>
      </c>
      <c r="I20" s="89">
        <v>44</v>
      </c>
      <c r="J20" s="89">
        <v>117393.58155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89">
        <v>309</v>
      </c>
      <c r="D21" s="89">
        <v>21075</v>
      </c>
      <c r="E21" s="89"/>
      <c r="F21" s="89"/>
      <c r="G21" s="63">
        <f t="shared" si="2"/>
        <v>0</v>
      </c>
      <c r="H21" s="63">
        <f t="shared" si="3"/>
        <v>0</v>
      </c>
      <c r="I21" s="89"/>
      <c r="J21" s="89"/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89">
        <v>116</v>
      </c>
      <c r="D22" s="89">
        <v>105326</v>
      </c>
      <c r="E22" s="89"/>
      <c r="F22" s="89"/>
      <c r="G22" s="63">
        <f t="shared" si="2"/>
        <v>0</v>
      </c>
      <c r="H22" s="63">
        <f t="shared" si="3"/>
        <v>0</v>
      </c>
      <c r="I22" s="89"/>
      <c r="J22" s="89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89"/>
      <c r="D23" s="89"/>
      <c r="E23" s="89"/>
      <c r="F23" s="89"/>
      <c r="G23" s="63" t="e">
        <f t="shared" si="2"/>
        <v>#DIV/0!</v>
      </c>
      <c r="H23" s="63" t="e">
        <f t="shared" si="3"/>
        <v>#DIV/0!</v>
      </c>
      <c r="I23" s="89"/>
      <c r="J23" s="89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88">
        <v>166</v>
      </c>
      <c r="D24" s="88">
        <v>25790</v>
      </c>
      <c r="E24" s="88"/>
      <c r="F24" s="88"/>
      <c r="G24" s="63">
        <f t="shared" si="2"/>
        <v>0</v>
      </c>
      <c r="H24" s="63">
        <f t="shared" si="3"/>
        <v>0</v>
      </c>
      <c r="I24" s="88"/>
      <c r="J24" s="88"/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88">
        <v>2060</v>
      </c>
      <c r="D25" s="88">
        <v>207135</v>
      </c>
      <c r="E25" s="88"/>
      <c r="F25" s="88"/>
      <c r="G25" s="63">
        <f t="shared" si="2"/>
        <v>0</v>
      </c>
      <c r="H25" s="63">
        <f t="shared" si="3"/>
        <v>0</v>
      </c>
      <c r="I25" s="88"/>
      <c r="J25" s="88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88">
        <v>6139</v>
      </c>
      <c r="D26" s="88">
        <v>1622849</v>
      </c>
      <c r="E26" s="88">
        <v>3183</v>
      </c>
      <c r="F26" s="88">
        <v>1055063.4037599999</v>
      </c>
      <c r="G26" s="63">
        <f t="shared" si="2"/>
        <v>51.848835315197917</v>
      </c>
      <c r="H26" s="63">
        <f t="shared" si="3"/>
        <v>65.013035948507834</v>
      </c>
      <c r="I26" s="88">
        <v>20408</v>
      </c>
      <c r="J26" s="88">
        <v>6397668.4730099998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88">
        <v>1123</v>
      </c>
      <c r="D27" s="88">
        <v>122796</v>
      </c>
      <c r="E27" s="88"/>
      <c r="F27" s="88"/>
      <c r="G27" s="63">
        <f t="shared" si="2"/>
        <v>0</v>
      </c>
      <c r="H27" s="63">
        <f t="shared" si="3"/>
        <v>0</v>
      </c>
      <c r="I27" s="88"/>
      <c r="J27" s="88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88">
        <v>241</v>
      </c>
      <c r="D28" s="88">
        <v>43092</v>
      </c>
      <c r="E28" s="88"/>
      <c r="F28" s="88"/>
      <c r="G28" s="63">
        <f t="shared" si="2"/>
        <v>0</v>
      </c>
      <c r="H28" s="63">
        <f t="shared" si="3"/>
        <v>0</v>
      </c>
      <c r="I28" s="88"/>
      <c r="J28" s="88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88">
        <v>50641</v>
      </c>
      <c r="D29" s="88">
        <v>1242869</v>
      </c>
      <c r="E29" s="88">
        <v>26761</v>
      </c>
      <c r="F29" s="88">
        <v>1229640.493</v>
      </c>
      <c r="G29" s="63">
        <f t="shared" si="2"/>
        <v>52.844533085839544</v>
      </c>
      <c r="H29" s="63">
        <f t="shared" si="3"/>
        <v>98.935647521983412</v>
      </c>
      <c r="I29" s="88">
        <v>215068</v>
      </c>
      <c r="J29" s="88">
        <v>4932012.9199899994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89"/>
      <c r="D30" s="89"/>
      <c r="E30" s="89"/>
      <c r="F30" s="89"/>
      <c r="G30" s="63" t="e">
        <f t="shared" si="2"/>
        <v>#DIV/0!</v>
      </c>
      <c r="H30" s="63" t="e">
        <f t="shared" si="3"/>
        <v>#DIV/0!</v>
      </c>
      <c r="I30" s="89"/>
      <c r="J30" s="89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89">
        <f>C12+C18+C24+C25+C26+C27+C28+C29</f>
        <v>73375</v>
      </c>
      <c r="D31" s="89">
        <f t="shared" ref="D31:F31" si="6">D12+D18+D24+D25+D26+D27+D28+D29</f>
        <v>3938096.8119999999</v>
      </c>
      <c r="E31" s="89">
        <f t="shared" si="6"/>
        <v>42503</v>
      </c>
      <c r="F31" s="89">
        <f t="shared" si="6"/>
        <v>2951911.2963999999</v>
      </c>
      <c r="G31" s="63">
        <f t="shared" si="2"/>
        <v>57.925724020442928</v>
      </c>
      <c r="H31" s="63">
        <f t="shared" si="3"/>
        <v>74.957814328105457</v>
      </c>
      <c r="I31" s="89">
        <f t="shared" ref="I31:J31" si="7">I12+I18+I24+I25+I26+I27+I28+I29</f>
        <v>251035</v>
      </c>
      <c r="J31" s="89">
        <f t="shared" si="7"/>
        <v>12631960.752289999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89">
        <v>62035</v>
      </c>
      <c r="D32" s="89">
        <v>1633112</v>
      </c>
      <c r="E32" s="89">
        <v>39897</v>
      </c>
      <c r="F32" s="89">
        <v>1854672.0079999999</v>
      </c>
      <c r="G32" s="63">
        <f t="shared" si="2"/>
        <v>64.313693882485694</v>
      </c>
      <c r="H32" s="63">
        <f t="shared" si="3"/>
        <v>113.56673688026295</v>
      </c>
      <c r="I32" s="89">
        <v>234296</v>
      </c>
      <c r="J32" s="89">
        <v>5873468.1045300001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90"/>
      <c r="D33" s="90"/>
      <c r="E33" s="90"/>
      <c r="F33" s="90"/>
      <c r="G33" s="63" t="e">
        <f t="shared" si="2"/>
        <v>#DIV/0!</v>
      </c>
      <c r="H33" s="63" t="e">
        <f t="shared" si="3"/>
        <v>#DIV/0!</v>
      </c>
      <c r="I33" s="90"/>
      <c r="J33" s="90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67</v>
      </c>
      <c r="D36" s="89">
        <v>111320</v>
      </c>
      <c r="E36" s="78"/>
      <c r="F36" s="78"/>
      <c r="G36" s="63">
        <f t="shared" si="8"/>
        <v>0</v>
      </c>
      <c r="H36" s="63">
        <f t="shared" si="9"/>
        <v>0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367</v>
      </c>
      <c r="D37" s="89">
        <v>322241</v>
      </c>
      <c r="E37" s="78">
        <v>264</v>
      </c>
      <c r="F37" s="78">
        <v>233075.704</v>
      </c>
      <c r="G37" s="63">
        <f t="shared" si="8"/>
        <v>71.934604904632153</v>
      </c>
      <c r="H37" s="63">
        <f t="shared" si="9"/>
        <v>72.329624101216169</v>
      </c>
      <c r="I37" s="78">
        <v>1761</v>
      </c>
      <c r="J37" s="78">
        <v>1413923.86708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690</v>
      </c>
      <c r="D38" s="89">
        <v>96108</v>
      </c>
      <c r="E38" s="78">
        <v>175</v>
      </c>
      <c r="F38" s="78">
        <v>41697.300000000003</v>
      </c>
      <c r="G38" s="63">
        <f t="shared" si="8"/>
        <v>25.362318840579711</v>
      </c>
      <c r="H38" s="63">
        <f t="shared" si="9"/>
        <v>43.385878386814838</v>
      </c>
      <c r="I38" s="78">
        <v>1767</v>
      </c>
      <c r="J38" s="78">
        <v>245553.76238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7123</v>
      </c>
      <c r="D39" s="89">
        <v>219935</v>
      </c>
      <c r="E39" s="78">
        <v>4657</v>
      </c>
      <c r="F39" s="78">
        <v>276647.26387000002</v>
      </c>
      <c r="G39" s="63">
        <f t="shared" si="8"/>
        <v>65.379755720904114</v>
      </c>
      <c r="H39" s="63">
        <f t="shared" si="9"/>
        <v>125.7859203264601</v>
      </c>
      <c r="I39" s="78">
        <v>56369</v>
      </c>
      <c r="J39" s="78">
        <v>1724446.87099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8247</v>
      </c>
      <c r="D40" s="90">
        <f t="shared" ref="D40:F40" si="10">D35+D36+D37+D38+D39</f>
        <v>749604</v>
      </c>
      <c r="E40" s="64">
        <f t="shared" si="10"/>
        <v>5096</v>
      </c>
      <c r="F40" s="64">
        <f t="shared" si="10"/>
        <v>551420.2678700001</v>
      </c>
      <c r="G40" s="63">
        <f t="shared" si="8"/>
        <v>61.792166848550991</v>
      </c>
      <c r="H40" s="63">
        <f t="shared" si="9"/>
        <v>73.561542877305897</v>
      </c>
      <c r="I40" s="64">
        <f t="shared" ref="I40:J40" si="11">I35+I36+I37+I38+I39</f>
        <v>59897</v>
      </c>
      <c r="J40" s="64">
        <f t="shared" si="11"/>
        <v>3383924.5004500002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81622</v>
      </c>
      <c r="D41" s="62">
        <f t="shared" ref="D41:F41" si="12">D31+D40</f>
        <v>4687700.8119999999</v>
      </c>
      <c r="E41" s="61">
        <f t="shared" si="12"/>
        <v>47599</v>
      </c>
      <c r="F41" s="61">
        <f t="shared" si="12"/>
        <v>3503331.56427</v>
      </c>
      <c r="G41" s="63">
        <f t="shared" si="8"/>
        <v>58.316385288280124</v>
      </c>
      <c r="H41" s="63">
        <f t="shared" si="9"/>
        <v>74.734538418105856</v>
      </c>
      <c r="I41" s="61">
        <f t="shared" ref="I41:J41" si="13">I31+I40</f>
        <v>310932</v>
      </c>
      <c r="J41" s="61">
        <f t="shared" si="13"/>
        <v>16015885.252739999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7" zoomScaleNormal="100" workbookViewId="0">
      <pane xSplit="2" ySplit="5" topLeftCell="C37" activePane="bottomRight" state="frozen"/>
      <selection activeCell="C31" sqref="C31"/>
      <selection pane="topRight" activeCell="C31" sqref="C31"/>
      <selection pane="bottomLeft" activeCell="C31" sqref="C31"/>
      <selection pane="bottomRight" activeCell="I42" sqref="I42:J42"/>
    </sheetView>
  </sheetViews>
  <sheetFormatPr defaultRowHeight="15" x14ac:dyDescent="0.25"/>
  <cols>
    <col min="1" max="1" width="6.7109375" style="39" bestFit="1" customWidth="1"/>
    <col min="2" max="2" width="32.8554687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0.28515625" style="2" customWidth="1"/>
    <col min="8" max="8" width="11.42578125" style="2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5.7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30.7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4">
        <f>C13+C14+C15</f>
        <v>769224</v>
      </c>
      <c r="D12" s="74">
        <f t="shared" ref="D12:F12" si="0">D13+D14+D15</f>
        <v>85878506.128313586</v>
      </c>
      <c r="E12" s="74">
        <f t="shared" si="0"/>
        <v>224208</v>
      </c>
      <c r="F12" s="74">
        <f t="shared" si="0"/>
        <v>35522892.364629999</v>
      </c>
      <c r="G12" s="58">
        <f>E12/C12*100</f>
        <v>29.147296496209169</v>
      </c>
      <c r="H12" s="58">
        <f>F12/D12*100</f>
        <v>41.364124699088514</v>
      </c>
      <c r="I12" s="12">
        <f t="shared" ref="I12:J12" si="1">I13+I14+I15</f>
        <v>756250</v>
      </c>
      <c r="J12" s="12">
        <f t="shared" si="1"/>
        <v>138806889.87915999</v>
      </c>
      <c r="K12" s="12"/>
      <c r="L12" s="12"/>
      <c r="M12" s="12"/>
      <c r="N12" s="12"/>
      <c r="O12" s="12"/>
      <c r="P12" s="12"/>
      <c r="Q12" s="12"/>
      <c r="R12" s="13"/>
    </row>
    <row r="13" spans="1:18" ht="15" customHeight="1" x14ac:dyDescent="0.25">
      <c r="A13" s="14" t="s">
        <v>17</v>
      </c>
      <c r="B13" s="15" t="s">
        <v>18</v>
      </c>
      <c r="C13" s="75">
        <v>715741</v>
      </c>
      <c r="D13" s="75">
        <v>74734684.377436101</v>
      </c>
      <c r="E13" s="75">
        <v>185634</v>
      </c>
      <c r="F13" s="75">
        <v>23547376.349259999</v>
      </c>
      <c r="G13" s="58">
        <f t="shared" ref="G13:G33" si="2">E13/C13*100</f>
        <v>25.935918160340123</v>
      </c>
      <c r="H13" s="58">
        <f t="shared" ref="H13:H33" si="3">F13/D13*100</f>
        <v>31.50796252826542</v>
      </c>
      <c r="I13" s="16">
        <v>654025</v>
      </c>
      <c r="J13" s="16">
        <v>102392174.51995999</v>
      </c>
      <c r="K13" s="16"/>
      <c r="L13" s="16"/>
      <c r="M13" s="16"/>
      <c r="N13" s="16"/>
      <c r="O13" s="16"/>
      <c r="P13" s="16"/>
      <c r="Q13" s="16"/>
      <c r="R13" s="17"/>
    </row>
    <row r="14" spans="1:18" ht="15" customHeight="1" x14ac:dyDescent="0.25">
      <c r="A14" s="14" t="s">
        <v>19</v>
      </c>
      <c r="B14" s="15" t="s">
        <v>20</v>
      </c>
      <c r="C14" s="75">
        <v>38388</v>
      </c>
      <c r="D14" s="75">
        <v>5676087.9241436198</v>
      </c>
      <c r="E14" s="75">
        <v>237</v>
      </c>
      <c r="F14" s="75">
        <v>888267.52385</v>
      </c>
      <c r="G14" s="58">
        <f t="shared" si="2"/>
        <v>0.61738043138480769</v>
      </c>
      <c r="H14" s="58">
        <f t="shared" si="3"/>
        <v>15.649291126582002</v>
      </c>
      <c r="I14" s="16">
        <v>1852</v>
      </c>
      <c r="J14" s="16">
        <v>3843259.8342300002</v>
      </c>
      <c r="K14" s="16"/>
      <c r="L14" s="16"/>
      <c r="M14" s="16"/>
      <c r="N14" s="16"/>
      <c r="O14" s="16"/>
      <c r="P14" s="16"/>
      <c r="Q14" s="16"/>
      <c r="R14" s="17"/>
    </row>
    <row r="15" spans="1:18" ht="15" customHeight="1" x14ac:dyDescent="0.25">
      <c r="A15" s="14" t="s">
        <v>21</v>
      </c>
      <c r="B15" s="15" t="s">
        <v>22</v>
      </c>
      <c r="C15" s="75">
        <v>15095</v>
      </c>
      <c r="D15" s="75">
        <v>5467733.8267338704</v>
      </c>
      <c r="E15" s="75">
        <v>38337</v>
      </c>
      <c r="F15" s="75">
        <v>11087248.491520001</v>
      </c>
      <c r="G15" s="58">
        <f t="shared" si="2"/>
        <v>253.97151374627362</v>
      </c>
      <c r="H15" s="58">
        <f t="shared" si="3"/>
        <v>202.77593684809864</v>
      </c>
      <c r="I15" s="16">
        <v>100373</v>
      </c>
      <c r="J15" s="16">
        <v>32571455.524970002</v>
      </c>
      <c r="K15" s="16"/>
      <c r="L15" s="16"/>
      <c r="M15" s="16"/>
      <c r="N15" s="16"/>
      <c r="O15" s="16"/>
      <c r="P15" s="16"/>
      <c r="Q15" s="16"/>
      <c r="R15" s="17"/>
    </row>
    <row r="16" spans="1:18" ht="15" customHeight="1" x14ac:dyDescent="0.25">
      <c r="A16" s="14"/>
      <c r="B16" s="18" t="s">
        <v>23</v>
      </c>
      <c r="C16" s="75"/>
      <c r="D16" s="75"/>
      <c r="E16" s="75">
        <v>0</v>
      </c>
      <c r="F16" s="75">
        <v>0</v>
      </c>
      <c r="G16" s="58" t="e">
        <f t="shared" si="2"/>
        <v>#DIV/0!</v>
      </c>
      <c r="H16" s="58" t="e">
        <f t="shared" si="3"/>
        <v>#DIV/0!</v>
      </c>
      <c r="I16" s="16">
        <v>0</v>
      </c>
      <c r="J16" s="16">
        <v>0</v>
      </c>
      <c r="K16" s="16"/>
      <c r="L16" s="16"/>
      <c r="M16" s="16"/>
      <c r="N16" s="16"/>
      <c r="O16" s="16"/>
      <c r="P16" s="16"/>
      <c r="Q16" s="16"/>
      <c r="R16" s="17"/>
    </row>
    <row r="17" spans="1:18" ht="15" customHeight="1" x14ac:dyDescent="0.25">
      <c r="A17" s="14"/>
      <c r="B17" s="18" t="s">
        <v>24</v>
      </c>
      <c r="C17" s="75"/>
      <c r="D17" s="75"/>
      <c r="E17" s="75">
        <v>140689</v>
      </c>
      <c r="F17" s="75">
        <v>16704337</v>
      </c>
      <c r="G17" s="58" t="e">
        <f t="shared" si="2"/>
        <v>#DIV/0!</v>
      </c>
      <c r="H17" s="58" t="e">
        <f t="shared" si="3"/>
        <v>#DIV/0!</v>
      </c>
      <c r="I17" s="16">
        <v>576123</v>
      </c>
      <c r="J17" s="16">
        <v>75859466</v>
      </c>
      <c r="K17" s="16"/>
      <c r="L17" s="16"/>
      <c r="M17" s="16"/>
      <c r="N17" s="16"/>
      <c r="O17" s="16"/>
      <c r="P17" s="16"/>
      <c r="Q17" s="16"/>
      <c r="R17" s="17"/>
    </row>
    <row r="18" spans="1:18" ht="15" customHeight="1" x14ac:dyDescent="0.25">
      <c r="A18" s="10" t="s">
        <v>25</v>
      </c>
      <c r="B18" s="19" t="s">
        <v>26</v>
      </c>
      <c r="C18" s="12">
        <f>C19+C20+C21+C22</f>
        <v>137461</v>
      </c>
      <c r="D18" s="12">
        <f t="shared" ref="D18:F18" si="4">D19+D20+D21+D22</f>
        <v>117400467</v>
      </c>
      <c r="E18" s="12">
        <f t="shared" si="4"/>
        <v>19636</v>
      </c>
      <c r="F18" s="12">
        <f t="shared" si="4"/>
        <v>27731367.928180002</v>
      </c>
      <c r="G18" s="58">
        <f t="shared" si="2"/>
        <v>14.284778955485555</v>
      </c>
      <c r="H18" s="58">
        <f t="shared" si="3"/>
        <v>23.621173438926782</v>
      </c>
      <c r="I18" s="12">
        <f t="shared" ref="I18:J18" si="5">I19+I20+I21+I22</f>
        <v>168221</v>
      </c>
      <c r="J18" s="12">
        <f t="shared" si="5"/>
        <v>131500626.15240999</v>
      </c>
      <c r="K18" s="12"/>
      <c r="L18" s="12"/>
      <c r="M18" s="12"/>
      <c r="N18" s="12"/>
      <c r="O18" s="12"/>
      <c r="P18" s="12"/>
      <c r="Q18" s="12"/>
      <c r="R18" s="13"/>
    </row>
    <row r="19" spans="1:18" ht="15" customHeight="1" x14ac:dyDescent="0.25">
      <c r="A19" s="14" t="s">
        <v>27</v>
      </c>
      <c r="B19" s="20" t="s">
        <v>28</v>
      </c>
      <c r="C19" s="16">
        <v>45185</v>
      </c>
      <c r="D19" s="16">
        <v>36648993</v>
      </c>
      <c r="E19" s="16">
        <v>18023</v>
      </c>
      <c r="F19" s="16">
        <v>16681742.49316</v>
      </c>
      <c r="G19" s="58">
        <f t="shared" si="2"/>
        <v>39.887130684961825</v>
      </c>
      <c r="H19" s="58">
        <f t="shared" si="3"/>
        <v>45.517601242577115</v>
      </c>
      <c r="I19" s="16">
        <v>157260</v>
      </c>
      <c r="J19" s="16">
        <v>76669424.076070011</v>
      </c>
      <c r="K19" s="16"/>
      <c r="L19" s="16"/>
      <c r="M19" s="16"/>
      <c r="N19" s="16"/>
      <c r="O19" s="16"/>
      <c r="P19" s="16"/>
      <c r="Q19" s="16"/>
      <c r="R19" s="17"/>
    </row>
    <row r="20" spans="1:18" ht="15" customHeight="1" x14ac:dyDescent="0.25">
      <c r="A20" s="14" t="s">
        <v>29</v>
      </c>
      <c r="B20" s="21" t="s">
        <v>30</v>
      </c>
      <c r="C20" s="16">
        <v>63118</v>
      </c>
      <c r="D20" s="16">
        <v>41696469</v>
      </c>
      <c r="E20" s="16">
        <v>1488</v>
      </c>
      <c r="F20" s="16">
        <v>7642916.55327</v>
      </c>
      <c r="G20" s="58">
        <f t="shared" si="2"/>
        <v>2.357489147311385</v>
      </c>
      <c r="H20" s="58">
        <f t="shared" si="3"/>
        <v>18.329889164643653</v>
      </c>
      <c r="I20" s="16">
        <v>10514</v>
      </c>
      <c r="J20" s="16">
        <v>46215733.353160001</v>
      </c>
      <c r="K20" s="16"/>
      <c r="L20" s="16"/>
      <c r="M20" s="16"/>
      <c r="N20" s="16"/>
      <c r="O20" s="16"/>
      <c r="P20" s="16"/>
      <c r="Q20" s="16"/>
      <c r="R20" s="17"/>
    </row>
    <row r="21" spans="1:18" ht="15" customHeight="1" x14ac:dyDescent="0.25">
      <c r="A21" s="14" t="s">
        <v>31</v>
      </c>
      <c r="B21" s="21" t="s">
        <v>32</v>
      </c>
      <c r="C21" s="16">
        <v>13333</v>
      </c>
      <c r="D21" s="16">
        <v>9009152</v>
      </c>
      <c r="E21" s="16">
        <v>116</v>
      </c>
      <c r="F21" s="16">
        <v>3406262.5817499999</v>
      </c>
      <c r="G21" s="58">
        <f t="shared" si="2"/>
        <v>0.87002175054376363</v>
      </c>
      <c r="H21" s="58">
        <f t="shared" si="3"/>
        <v>37.808914554333192</v>
      </c>
      <c r="I21" s="16">
        <v>382</v>
      </c>
      <c r="J21" s="16">
        <v>8598715.4815100003</v>
      </c>
      <c r="K21" s="16"/>
      <c r="L21" s="16"/>
      <c r="M21" s="16"/>
      <c r="N21" s="16"/>
      <c r="O21" s="16"/>
      <c r="P21" s="16"/>
      <c r="Q21" s="16"/>
      <c r="R21" s="17"/>
    </row>
    <row r="22" spans="1:18" ht="15" customHeight="1" x14ac:dyDescent="0.25">
      <c r="A22" s="14" t="s">
        <v>33</v>
      </c>
      <c r="B22" s="16" t="s">
        <v>34</v>
      </c>
      <c r="C22" s="16">
        <v>15825</v>
      </c>
      <c r="D22" s="16">
        <v>30045852.999999996</v>
      </c>
      <c r="E22" s="16">
        <v>9</v>
      </c>
      <c r="F22" s="16">
        <v>446.3000000026077</v>
      </c>
      <c r="G22" s="58">
        <f t="shared" si="2"/>
        <v>5.6872037914691947E-2</v>
      </c>
      <c r="H22" s="58">
        <f t="shared" si="3"/>
        <v>1.4853963374000657E-3</v>
      </c>
      <c r="I22" s="16">
        <v>65</v>
      </c>
      <c r="J22" s="16">
        <v>16753.24166998826</v>
      </c>
      <c r="K22" s="16"/>
      <c r="L22" s="16"/>
      <c r="M22" s="16"/>
      <c r="N22" s="16"/>
      <c r="O22" s="16"/>
      <c r="P22" s="16"/>
      <c r="Q22" s="16"/>
      <c r="R22" s="17"/>
    </row>
    <row r="23" spans="1:18" ht="15" customHeight="1" x14ac:dyDescent="0.25">
      <c r="A23" s="14"/>
      <c r="B23" s="22" t="s">
        <v>35</v>
      </c>
      <c r="C23" s="16">
        <v>0</v>
      </c>
      <c r="D23" s="16">
        <v>0</v>
      </c>
      <c r="E23" s="16">
        <v>0</v>
      </c>
      <c r="F23" s="16">
        <v>0</v>
      </c>
      <c r="G23" s="58" t="e">
        <f t="shared" si="2"/>
        <v>#DIV/0!</v>
      </c>
      <c r="H23" s="58" t="e">
        <f t="shared" si="3"/>
        <v>#DIV/0!</v>
      </c>
      <c r="I23" s="16">
        <v>0</v>
      </c>
      <c r="J23" s="16">
        <v>0</v>
      </c>
      <c r="K23" s="16"/>
      <c r="L23" s="16"/>
      <c r="M23" s="16"/>
      <c r="N23" s="16"/>
      <c r="O23" s="16"/>
      <c r="P23" s="16"/>
      <c r="Q23" s="16"/>
      <c r="R23" s="17"/>
    </row>
    <row r="24" spans="1:18" ht="15" customHeight="1" x14ac:dyDescent="0.25">
      <c r="A24" s="10" t="s">
        <v>36</v>
      </c>
      <c r="B24" s="11" t="s">
        <v>37</v>
      </c>
      <c r="C24" s="12">
        <v>7452</v>
      </c>
      <c r="D24" s="12">
        <v>3216313</v>
      </c>
      <c r="E24" s="12">
        <v>14</v>
      </c>
      <c r="F24" s="12">
        <v>250935.09133000002</v>
      </c>
      <c r="G24" s="58">
        <f t="shared" si="2"/>
        <v>0.1878690284487386</v>
      </c>
      <c r="H24" s="58">
        <f t="shared" si="3"/>
        <v>7.8019487322906702</v>
      </c>
      <c r="I24" s="12">
        <v>46</v>
      </c>
      <c r="J24" s="12">
        <v>255785.55976</v>
      </c>
      <c r="K24" s="12"/>
      <c r="L24" s="12"/>
      <c r="M24" s="12"/>
      <c r="N24" s="12"/>
      <c r="O24" s="12"/>
      <c r="P24" s="12"/>
      <c r="Q24" s="12"/>
      <c r="R24" s="13"/>
    </row>
    <row r="25" spans="1:18" ht="15" customHeight="1" x14ac:dyDescent="0.25">
      <c r="A25" s="10" t="s">
        <v>38</v>
      </c>
      <c r="B25" s="11" t="s">
        <v>39</v>
      </c>
      <c r="C25" s="12">
        <v>16430</v>
      </c>
      <c r="D25" s="12">
        <v>3452681</v>
      </c>
      <c r="E25" s="12">
        <v>5025</v>
      </c>
      <c r="F25" s="12">
        <v>697039.66651000001</v>
      </c>
      <c r="G25" s="58">
        <f t="shared" si="2"/>
        <v>30.584297017650641</v>
      </c>
      <c r="H25" s="58">
        <f t="shared" si="3"/>
        <v>20.188359900900199</v>
      </c>
      <c r="I25" s="12">
        <v>19839</v>
      </c>
      <c r="J25" s="12">
        <v>4880155.4278299995</v>
      </c>
      <c r="K25" s="12"/>
      <c r="L25" s="12"/>
      <c r="M25" s="12"/>
      <c r="N25" s="12"/>
      <c r="O25" s="12"/>
      <c r="P25" s="12"/>
      <c r="Q25" s="12"/>
      <c r="R25" s="13"/>
    </row>
    <row r="26" spans="1:18" ht="15" customHeight="1" x14ac:dyDescent="0.25">
      <c r="A26" s="10" t="s">
        <v>40</v>
      </c>
      <c r="B26" s="11" t="s">
        <v>41</v>
      </c>
      <c r="C26" s="12">
        <v>26044</v>
      </c>
      <c r="D26" s="12">
        <v>26771809</v>
      </c>
      <c r="E26" s="12">
        <v>10668</v>
      </c>
      <c r="F26" s="12">
        <v>5327968.4091699999</v>
      </c>
      <c r="G26" s="58">
        <f t="shared" si="2"/>
        <v>40.961449854093075</v>
      </c>
      <c r="H26" s="58">
        <f t="shared" si="3"/>
        <v>19.901413494956579</v>
      </c>
      <c r="I26" s="12">
        <v>55023</v>
      </c>
      <c r="J26" s="12">
        <v>49042732.067900002</v>
      </c>
      <c r="K26" s="12"/>
      <c r="L26" s="12"/>
      <c r="M26" s="12"/>
      <c r="N26" s="12"/>
      <c r="O26" s="12"/>
      <c r="P26" s="12"/>
      <c r="Q26" s="12"/>
      <c r="R26" s="13"/>
    </row>
    <row r="27" spans="1:18" ht="15" customHeight="1" x14ac:dyDescent="0.25">
      <c r="A27" s="10" t="s">
        <v>42</v>
      </c>
      <c r="B27" s="11" t="s">
        <v>43</v>
      </c>
      <c r="C27" s="12">
        <v>7963</v>
      </c>
      <c r="D27" s="12">
        <v>1331253</v>
      </c>
      <c r="E27" s="12">
        <v>0</v>
      </c>
      <c r="F27" s="12">
        <v>0</v>
      </c>
      <c r="G27" s="58">
        <f t="shared" si="2"/>
        <v>0</v>
      </c>
      <c r="H27" s="58">
        <f t="shared" si="3"/>
        <v>0</v>
      </c>
      <c r="I27" s="12">
        <v>0</v>
      </c>
      <c r="J27" s="12">
        <v>0</v>
      </c>
      <c r="K27" s="12"/>
      <c r="L27" s="12"/>
      <c r="M27" s="12"/>
      <c r="N27" s="12"/>
      <c r="O27" s="12"/>
      <c r="P27" s="12"/>
      <c r="Q27" s="12"/>
      <c r="R27" s="13"/>
    </row>
    <row r="28" spans="1:18" ht="15" customHeight="1" x14ac:dyDescent="0.25">
      <c r="A28" s="10" t="s">
        <v>44</v>
      </c>
      <c r="B28" s="11" t="s">
        <v>45</v>
      </c>
      <c r="C28" s="12">
        <v>11084</v>
      </c>
      <c r="D28" s="12">
        <v>5664915</v>
      </c>
      <c r="E28" s="12">
        <v>7</v>
      </c>
      <c r="F28" s="12">
        <v>2428.2260000000001</v>
      </c>
      <c r="G28" s="58">
        <f t="shared" si="2"/>
        <v>6.3154095994225917E-2</v>
      </c>
      <c r="H28" s="58">
        <f t="shared" si="3"/>
        <v>4.2864297169507397E-2</v>
      </c>
      <c r="I28" s="12">
        <v>50</v>
      </c>
      <c r="J28" s="12">
        <v>22357.487559999998</v>
      </c>
      <c r="K28" s="12"/>
      <c r="L28" s="12"/>
      <c r="M28" s="12"/>
      <c r="N28" s="12"/>
      <c r="O28" s="12"/>
      <c r="P28" s="12"/>
      <c r="Q28" s="12"/>
      <c r="R28" s="13"/>
    </row>
    <row r="29" spans="1:18" ht="15" customHeight="1" x14ac:dyDescent="0.25">
      <c r="A29" s="10" t="s">
        <v>46</v>
      </c>
      <c r="B29" s="11" t="s">
        <v>47</v>
      </c>
      <c r="C29" s="12">
        <v>34605</v>
      </c>
      <c r="D29" s="12">
        <v>14354027</v>
      </c>
      <c r="E29" s="12">
        <v>252360</v>
      </c>
      <c r="F29" s="12">
        <v>64894441.431839995</v>
      </c>
      <c r="G29" s="58">
        <f t="shared" si="2"/>
        <v>729.25877763328992</v>
      </c>
      <c r="H29" s="58">
        <f t="shared" si="3"/>
        <v>452.09920137282722</v>
      </c>
      <c r="I29" s="12">
        <v>145384</v>
      </c>
      <c r="J29" s="12">
        <v>1684812.7064100001</v>
      </c>
      <c r="K29" s="12"/>
      <c r="L29" s="12"/>
      <c r="M29" s="12"/>
      <c r="N29" s="12"/>
      <c r="O29" s="12"/>
      <c r="P29" s="12"/>
      <c r="Q29" s="12"/>
      <c r="R29" s="13"/>
    </row>
    <row r="30" spans="1:18" ht="15" customHeight="1" x14ac:dyDescent="0.25">
      <c r="A30" s="14"/>
      <c r="B30" s="18" t="s">
        <v>48</v>
      </c>
      <c r="C30" s="16"/>
      <c r="D30" s="16"/>
      <c r="E30" s="16"/>
      <c r="F30" s="16"/>
      <c r="G30" s="58" t="e">
        <f t="shared" si="2"/>
        <v>#DIV/0!</v>
      </c>
      <c r="H30" s="58" t="e">
        <f t="shared" si="3"/>
        <v>#DIV/0!</v>
      </c>
      <c r="I30" s="16"/>
      <c r="J30" s="16"/>
      <c r="K30" s="16"/>
      <c r="L30" s="16"/>
      <c r="M30" s="16"/>
      <c r="N30" s="16"/>
      <c r="O30" s="16"/>
      <c r="P30" s="16"/>
      <c r="Q30" s="16"/>
      <c r="R30" s="17"/>
    </row>
    <row r="31" spans="1:18" ht="15" customHeight="1" x14ac:dyDescent="0.25">
      <c r="A31" s="23">
        <v>2</v>
      </c>
      <c r="B31" s="24" t="s">
        <v>49</v>
      </c>
      <c r="C31" s="75">
        <f>C12+C18+C24+C25+C26+C27+C28+C29</f>
        <v>1010263</v>
      </c>
      <c r="D31" s="75">
        <f t="shared" ref="D31:F31" si="6">D12+D18+D24+D25+D26+D27+D28+D29</f>
        <v>258069971.1283136</v>
      </c>
      <c r="E31" s="75">
        <f t="shared" si="6"/>
        <v>511918</v>
      </c>
      <c r="F31" s="75">
        <f t="shared" si="6"/>
        <v>134427073.11765999</v>
      </c>
      <c r="G31" s="58">
        <f t="shared" si="2"/>
        <v>50.671755770527085</v>
      </c>
      <c r="H31" s="58">
        <f t="shared" si="3"/>
        <v>52.089389761206363</v>
      </c>
      <c r="I31" s="16">
        <f t="shared" ref="I31:J31" si="7">I12+I18+I24+I25+I26+I27+I28+I29</f>
        <v>1144813</v>
      </c>
      <c r="J31" s="16">
        <f t="shared" si="7"/>
        <v>326193359.28102988</v>
      </c>
      <c r="K31" s="16"/>
      <c r="L31" s="16"/>
      <c r="M31" s="16"/>
      <c r="N31" s="16"/>
      <c r="O31" s="16"/>
      <c r="P31" s="16"/>
      <c r="Q31" s="16"/>
      <c r="R31" s="17"/>
    </row>
    <row r="32" spans="1:18" ht="15" customHeight="1" x14ac:dyDescent="0.25">
      <c r="A32" s="14">
        <v>3</v>
      </c>
      <c r="B32" s="25" t="s">
        <v>50</v>
      </c>
      <c r="C32" s="16"/>
      <c r="D32" s="16"/>
      <c r="E32" s="16">
        <v>197376</v>
      </c>
      <c r="F32" s="16">
        <v>24537060.687200002</v>
      </c>
      <c r="G32" s="58" t="e">
        <f t="shared" si="2"/>
        <v>#DIV/0!</v>
      </c>
      <c r="H32" s="58" t="e">
        <f t="shared" si="3"/>
        <v>#DIV/0!</v>
      </c>
      <c r="I32" s="16">
        <v>757459</v>
      </c>
      <c r="J32" s="16">
        <v>94790648.686609998</v>
      </c>
      <c r="K32" s="16"/>
      <c r="L32" s="16"/>
      <c r="M32" s="16"/>
      <c r="N32" s="16"/>
      <c r="O32" s="16"/>
      <c r="P32" s="16"/>
      <c r="Q32" s="16"/>
      <c r="R32" s="17"/>
    </row>
    <row r="33" spans="1:18" ht="15" customHeight="1" thickBot="1" x14ac:dyDescent="0.3">
      <c r="A33" s="26"/>
      <c r="B33" s="27" t="s">
        <v>51</v>
      </c>
      <c r="C33" s="28"/>
      <c r="D33" s="28"/>
      <c r="E33" s="28"/>
      <c r="F33" s="28"/>
      <c r="G33" s="58" t="e">
        <f t="shared" si="2"/>
        <v>#DIV/0!</v>
      </c>
      <c r="H33" s="58" t="e">
        <f t="shared" si="3"/>
        <v>#DIV/0!</v>
      </c>
      <c r="I33" s="28"/>
      <c r="J33" s="28"/>
      <c r="K33" s="28"/>
      <c r="L33" s="28"/>
      <c r="M33" s="28"/>
      <c r="N33" s="28"/>
      <c r="O33" s="28"/>
      <c r="P33" s="28"/>
      <c r="Q33" s="28"/>
      <c r="R33" s="29"/>
    </row>
    <row r="34" spans="1:18" s="9" customFormat="1" ht="15" customHeight="1" x14ac:dyDescent="0.25">
      <c r="A34" s="30">
        <v>4</v>
      </c>
      <c r="B34" s="31" t="s">
        <v>52</v>
      </c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6"/>
    </row>
    <row r="35" spans="1:18" ht="15" customHeight="1" x14ac:dyDescent="0.25">
      <c r="A35" s="32" t="s">
        <v>53</v>
      </c>
      <c r="B35" s="16" t="s">
        <v>54</v>
      </c>
      <c r="C35" s="16">
        <v>0</v>
      </c>
      <c r="D35" s="16">
        <v>0</v>
      </c>
      <c r="E35" s="16">
        <v>0</v>
      </c>
      <c r="F35" s="16">
        <v>0</v>
      </c>
      <c r="G35" s="58" t="e">
        <f t="shared" ref="G35:G41" si="8">E35/C35*100</f>
        <v>#DIV/0!</v>
      </c>
      <c r="H35" s="58" t="e">
        <f t="shared" ref="H35:H41" si="9">F35/D35*100</f>
        <v>#DIV/0!</v>
      </c>
      <c r="I35" s="16"/>
      <c r="J35" s="16"/>
      <c r="K35" s="16"/>
      <c r="L35" s="16"/>
      <c r="M35" s="16"/>
      <c r="N35" s="16"/>
      <c r="O35" s="16"/>
      <c r="P35" s="16"/>
      <c r="Q35" s="16"/>
      <c r="R35" s="17"/>
    </row>
    <row r="36" spans="1:18" ht="15" customHeight="1" x14ac:dyDescent="0.25">
      <c r="A36" s="32" t="s">
        <v>55</v>
      </c>
      <c r="B36" s="16" t="s">
        <v>39</v>
      </c>
      <c r="C36" s="16">
        <v>1191</v>
      </c>
      <c r="D36" s="16">
        <v>1880428</v>
      </c>
      <c r="E36" s="16">
        <v>1021</v>
      </c>
      <c r="F36" s="16">
        <v>942214.13946000009</v>
      </c>
      <c r="G36" s="58">
        <f t="shared" si="8"/>
        <v>85.726280436607894</v>
      </c>
      <c r="H36" s="58">
        <f t="shared" si="9"/>
        <v>50.106366181528891</v>
      </c>
      <c r="I36" s="16">
        <v>3036</v>
      </c>
      <c r="J36" s="16">
        <v>4821679.4326200001</v>
      </c>
      <c r="K36" s="16"/>
      <c r="L36" s="16"/>
      <c r="M36" s="16"/>
      <c r="N36" s="16"/>
      <c r="O36" s="16"/>
      <c r="P36" s="16"/>
      <c r="Q36" s="16"/>
      <c r="R36" s="17"/>
    </row>
    <row r="37" spans="1:18" ht="15" customHeight="1" x14ac:dyDescent="0.25">
      <c r="A37" s="32" t="s">
        <v>56</v>
      </c>
      <c r="B37" s="16" t="s">
        <v>57</v>
      </c>
      <c r="C37" s="16">
        <v>21323</v>
      </c>
      <c r="D37" s="16">
        <v>30478497</v>
      </c>
      <c r="E37" s="16">
        <v>7104</v>
      </c>
      <c r="F37" s="16">
        <v>16987070.78176</v>
      </c>
      <c r="G37" s="58">
        <f t="shared" si="8"/>
        <v>33.316137504103551</v>
      </c>
      <c r="H37" s="58">
        <f t="shared" si="9"/>
        <v>55.734607850774267</v>
      </c>
      <c r="I37" s="16">
        <v>22809</v>
      </c>
      <c r="J37" s="16">
        <v>75261723.875699997</v>
      </c>
      <c r="K37" s="16"/>
      <c r="L37" s="16"/>
      <c r="M37" s="16"/>
      <c r="N37" s="16"/>
      <c r="O37" s="16"/>
      <c r="P37" s="16"/>
      <c r="Q37" s="16"/>
      <c r="R37" s="17"/>
    </row>
    <row r="38" spans="1:18" ht="15" customHeight="1" x14ac:dyDescent="0.25">
      <c r="A38" s="32" t="s">
        <v>58</v>
      </c>
      <c r="B38" s="16" t="s">
        <v>59</v>
      </c>
      <c r="C38" s="16">
        <v>6597</v>
      </c>
      <c r="D38" s="16">
        <v>9922826</v>
      </c>
      <c r="E38" s="16">
        <v>4642</v>
      </c>
      <c r="F38" s="16">
        <v>2627698.4973400002</v>
      </c>
      <c r="G38" s="58">
        <f t="shared" si="8"/>
        <v>70.365317568591777</v>
      </c>
      <c r="H38" s="58">
        <f t="shared" si="9"/>
        <v>26.481352160563937</v>
      </c>
      <c r="I38" s="16">
        <v>18375</v>
      </c>
      <c r="J38" s="16">
        <v>5979330.2881999994</v>
      </c>
      <c r="K38" s="16"/>
      <c r="L38" s="16"/>
      <c r="M38" s="16"/>
      <c r="N38" s="16"/>
      <c r="O38" s="16"/>
      <c r="P38" s="16"/>
      <c r="Q38" s="16"/>
      <c r="R38" s="17"/>
    </row>
    <row r="39" spans="1:18" ht="15" customHeight="1" x14ac:dyDescent="0.25">
      <c r="A39" s="32" t="s">
        <v>60</v>
      </c>
      <c r="B39" s="16" t="s">
        <v>47</v>
      </c>
      <c r="C39" s="16">
        <v>65803</v>
      </c>
      <c r="D39" s="16">
        <v>258154037</v>
      </c>
      <c r="E39" s="16">
        <v>28240</v>
      </c>
      <c r="F39" s="16">
        <v>150117152.17368999</v>
      </c>
      <c r="G39" s="58">
        <f t="shared" si="8"/>
        <v>42.91597647523669</v>
      </c>
      <c r="H39" s="58">
        <f t="shared" si="9"/>
        <v>58.150224539657302</v>
      </c>
      <c r="I39" s="16">
        <v>215384</v>
      </c>
      <c r="J39" s="16">
        <v>260766733.30385998</v>
      </c>
      <c r="K39" s="16"/>
      <c r="L39" s="16"/>
      <c r="M39" s="16"/>
      <c r="N39" s="16"/>
      <c r="O39" s="16"/>
      <c r="P39" s="16"/>
      <c r="Q39" s="16"/>
      <c r="R39" s="17"/>
    </row>
    <row r="40" spans="1:18" ht="15" customHeight="1" thickBot="1" x14ac:dyDescent="0.3">
      <c r="A40" s="33">
        <v>5</v>
      </c>
      <c r="B40" s="34" t="s">
        <v>61</v>
      </c>
      <c r="C40" s="28">
        <f>C35+C36+C37+C38+C39</f>
        <v>94914</v>
      </c>
      <c r="D40" s="28">
        <f t="shared" ref="D40:F40" si="10">D35+D36+D37+D38+D39</f>
        <v>300435788</v>
      </c>
      <c r="E40" s="28">
        <f t="shared" si="10"/>
        <v>41007</v>
      </c>
      <c r="F40" s="28">
        <f t="shared" si="10"/>
        <v>170674135.59224999</v>
      </c>
      <c r="G40" s="58">
        <f t="shared" si="8"/>
        <v>43.204374486377141</v>
      </c>
      <c r="H40" s="58">
        <f t="shared" si="9"/>
        <v>56.808856470937471</v>
      </c>
      <c r="I40" s="28">
        <f t="shared" ref="I40:J40" si="11">I35+I36+I37+I38+I39</f>
        <v>259604</v>
      </c>
      <c r="J40" s="28">
        <f t="shared" si="11"/>
        <v>346829466.90038002</v>
      </c>
      <c r="K40" s="28"/>
      <c r="L40" s="28"/>
      <c r="M40" s="28"/>
      <c r="N40" s="28"/>
      <c r="O40" s="28"/>
      <c r="P40" s="28"/>
      <c r="Q40" s="28"/>
      <c r="R40" s="29"/>
    </row>
    <row r="41" spans="1:18" s="9" customFormat="1" ht="15" customHeight="1" thickBot="1" x14ac:dyDescent="0.3">
      <c r="A41" s="35"/>
      <c r="B41" s="36" t="s">
        <v>62</v>
      </c>
      <c r="C41" s="36">
        <f>C31+C40</f>
        <v>1105177</v>
      </c>
      <c r="D41" s="36">
        <f t="shared" ref="D41:F41" si="12">D31+D40</f>
        <v>558505759.12831354</v>
      </c>
      <c r="E41" s="61">
        <f t="shared" si="12"/>
        <v>552925</v>
      </c>
      <c r="F41" s="61">
        <f t="shared" si="12"/>
        <v>305101208.70990998</v>
      </c>
      <c r="G41" s="60">
        <f t="shared" si="8"/>
        <v>50.030447611559048</v>
      </c>
      <c r="H41" s="60">
        <f t="shared" si="9"/>
        <v>54.628122221352903</v>
      </c>
      <c r="I41" s="37">
        <f t="shared" ref="I41:J41" si="13">I31+I40</f>
        <v>1404417</v>
      </c>
      <c r="J41" s="36">
        <f t="shared" si="13"/>
        <v>673022826.18140984</v>
      </c>
      <c r="K41" s="37"/>
      <c r="L41" s="37"/>
      <c r="M41" s="37"/>
      <c r="N41" s="37"/>
      <c r="O41" s="37"/>
      <c r="P41" s="37"/>
      <c r="Q41" s="37"/>
      <c r="R41" s="38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A8:A10"/>
    <mergeCell ref="B8:B10"/>
    <mergeCell ref="C8:J8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9" zoomScaleNormal="100" workbookViewId="0">
      <selection activeCell="H45" sqref="H45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9513</v>
      </c>
      <c r="D12" s="76">
        <f t="shared" ref="D12:F12" si="0">D13+D14+D15</f>
        <v>608917.03148480365</v>
      </c>
      <c r="E12" s="76">
        <f t="shared" si="0"/>
        <v>22408</v>
      </c>
      <c r="F12" s="76">
        <f t="shared" si="0"/>
        <v>794363.45200000005</v>
      </c>
      <c r="G12" s="63">
        <f>E12/C12*100</f>
        <v>235.55135078313887</v>
      </c>
      <c r="H12" s="63">
        <f>F12/D12*100</f>
        <v>130.455121293454</v>
      </c>
      <c r="I12" s="76">
        <f t="shared" ref="I12:J12" si="1">I13+I14+I15</f>
        <v>65265</v>
      </c>
      <c r="J12" s="76">
        <f t="shared" si="1"/>
        <v>1304805.43667</v>
      </c>
      <c r="K12" s="76">
        <v>11184</v>
      </c>
      <c r="L12" s="76">
        <v>808700</v>
      </c>
      <c r="M12" s="76">
        <v>33354</v>
      </c>
      <c r="N12" s="76">
        <v>1185500</v>
      </c>
      <c r="O12" s="76">
        <v>298.22000000000003</v>
      </c>
      <c r="P12" s="76">
        <v>146.53</v>
      </c>
      <c r="Q12" s="76">
        <v>76139</v>
      </c>
      <c r="R12" s="77">
        <v>1690000</v>
      </c>
    </row>
    <row r="13" spans="1:18" ht="15" customHeight="1" x14ac:dyDescent="0.25">
      <c r="A13" s="14" t="s">
        <v>17</v>
      </c>
      <c r="B13" s="15" t="s">
        <v>18</v>
      </c>
      <c r="C13" s="78">
        <v>6616</v>
      </c>
      <c r="D13" s="78">
        <v>419132.82170010102</v>
      </c>
      <c r="E13" s="78">
        <v>22408</v>
      </c>
      <c r="F13" s="78">
        <v>794363.45200000005</v>
      </c>
      <c r="G13" s="63">
        <f>E13/C13*100</f>
        <v>338.69407496977027</v>
      </c>
      <c r="H13" s="63">
        <f>F13/D13*100</f>
        <v>189.52547041719987</v>
      </c>
      <c r="I13" s="78">
        <v>65265</v>
      </c>
      <c r="J13" s="78">
        <v>1304805.43667</v>
      </c>
      <c r="K13" s="78">
        <v>7830</v>
      </c>
      <c r="L13" s="78">
        <v>550000</v>
      </c>
      <c r="M13" s="78">
        <v>33354</v>
      </c>
      <c r="N13" s="78">
        <v>1185500</v>
      </c>
      <c r="O13" s="78">
        <v>298.22000000000003</v>
      </c>
      <c r="P13" s="78">
        <v>146.53</v>
      </c>
      <c r="Q13" s="78">
        <v>76139</v>
      </c>
      <c r="R13" s="79">
        <v>1690000</v>
      </c>
    </row>
    <row r="14" spans="1:18" ht="15" customHeight="1" x14ac:dyDescent="0.25">
      <c r="A14" s="14" t="s">
        <v>19</v>
      </c>
      <c r="B14" s="15" t="s">
        <v>20</v>
      </c>
      <c r="C14" s="78">
        <v>2060</v>
      </c>
      <c r="D14" s="78">
        <v>128887.332464062</v>
      </c>
      <c r="E14" s="78">
        <v>0</v>
      </c>
      <c r="F14" s="78">
        <v>0</v>
      </c>
      <c r="G14" s="63">
        <f t="shared" ref="G14:G33" si="2">E14/C14*100</f>
        <v>0</v>
      </c>
      <c r="H14" s="63">
        <f t="shared" ref="H14:H33" si="3">F14/D14*100</f>
        <v>0</v>
      </c>
      <c r="I14" s="78">
        <v>0</v>
      </c>
      <c r="J14" s="78">
        <v>0</v>
      </c>
      <c r="K14" s="78">
        <v>2276</v>
      </c>
      <c r="L14" s="78">
        <v>156600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9">
        <v>0</v>
      </c>
    </row>
    <row r="15" spans="1:18" ht="15" customHeight="1" x14ac:dyDescent="0.25">
      <c r="A15" s="14" t="s">
        <v>21</v>
      </c>
      <c r="B15" s="15" t="s">
        <v>22</v>
      </c>
      <c r="C15" s="78">
        <v>837</v>
      </c>
      <c r="D15" s="78">
        <v>60896.877320640597</v>
      </c>
      <c r="E15" s="78">
        <v>0</v>
      </c>
      <c r="F15" s="78">
        <v>0</v>
      </c>
      <c r="G15" s="63">
        <f t="shared" si="2"/>
        <v>0</v>
      </c>
      <c r="H15" s="63">
        <f t="shared" si="3"/>
        <v>0</v>
      </c>
      <c r="I15" s="78">
        <v>0</v>
      </c>
      <c r="J15" s="78">
        <v>0</v>
      </c>
      <c r="K15" s="78">
        <v>1078</v>
      </c>
      <c r="L15" s="78">
        <v>102100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9">
        <v>0</v>
      </c>
    </row>
    <row r="16" spans="1:18" ht="15" customHeight="1" x14ac:dyDescent="0.25">
      <c r="A16" s="14"/>
      <c r="B16" s="18" t="s">
        <v>23</v>
      </c>
      <c r="C16" s="78">
        <v>0</v>
      </c>
      <c r="D16" s="78">
        <v>0</v>
      </c>
      <c r="E16" s="78">
        <v>0</v>
      </c>
      <c r="F16" s="78">
        <v>0</v>
      </c>
      <c r="G16" s="63" t="e">
        <f t="shared" si="2"/>
        <v>#DIV/0!</v>
      </c>
      <c r="H16" s="63" t="e">
        <f t="shared" si="3"/>
        <v>#DIV/0!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9">
        <v>0</v>
      </c>
    </row>
    <row r="17" spans="1:18" ht="15" customHeight="1" x14ac:dyDescent="0.25">
      <c r="A17" s="14"/>
      <c r="B17" s="18" t="s">
        <v>24</v>
      </c>
      <c r="C17" s="78">
        <v>0</v>
      </c>
      <c r="D17" s="78">
        <v>0</v>
      </c>
      <c r="E17" s="78">
        <v>0</v>
      </c>
      <c r="F17" s="78">
        <v>0</v>
      </c>
      <c r="G17" s="63" t="e">
        <f t="shared" si="2"/>
        <v>#DIV/0!</v>
      </c>
      <c r="H17" s="63" t="e">
        <f t="shared" si="3"/>
        <v>#DIV/0!</v>
      </c>
      <c r="I17" s="78"/>
      <c r="J17" s="78"/>
      <c r="K17" s="78">
        <v>0</v>
      </c>
      <c r="L17" s="78">
        <v>0</v>
      </c>
      <c r="M17" s="78">
        <v>0</v>
      </c>
      <c r="N17" s="78">
        <v>0</v>
      </c>
      <c r="O17" s="78"/>
      <c r="P17" s="78"/>
      <c r="Q17" s="78">
        <v>76139</v>
      </c>
      <c r="R17" s="79">
        <v>1690000</v>
      </c>
    </row>
    <row r="18" spans="1:18" ht="15" customHeight="1" x14ac:dyDescent="0.25">
      <c r="A18" s="10" t="s">
        <v>25</v>
      </c>
      <c r="B18" s="19" t="s">
        <v>26</v>
      </c>
      <c r="C18" s="76">
        <f>C19+C20+C21+C22</f>
        <v>1300</v>
      </c>
      <c r="D18" s="76">
        <f t="shared" ref="D18:F18" si="4">D19+D20+D21+D22</f>
        <v>185807</v>
      </c>
      <c r="E18" s="76">
        <f t="shared" si="4"/>
        <v>379</v>
      </c>
      <c r="F18" s="76">
        <f t="shared" si="4"/>
        <v>597027.22311999998</v>
      </c>
      <c r="G18" s="63">
        <f t="shared" si="2"/>
        <v>29.153846153846153</v>
      </c>
      <c r="H18" s="63">
        <f t="shared" si="3"/>
        <v>321.31578633743618</v>
      </c>
      <c r="I18" s="76">
        <f t="shared" ref="I18:J18" si="5">I19+I20+I21+I22</f>
        <v>0</v>
      </c>
      <c r="J18" s="76">
        <f t="shared" si="5"/>
        <v>0</v>
      </c>
      <c r="K18" s="76">
        <v>1300</v>
      </c>
      <c r="L18" s="76">
        <v>183400</v>
      </c>
      <c r="M18" s="76">
        <v>1</v>
      </c>
      <c r="N18" s="76">
        <v>2100</v>
      </c>
      <c r="O18" s="76">
        <v>0.15</v>
      </c>
      <c r="P18" s="76">
        <v>2.15</v>
      </c>
      <c r="Q18" s="76">
        <v>12</v>
      </c>
      <c r="R18" s="77">
        <v>126300</v>
      </c>
    </row>
    <row r="19" spans="1:18" ht="15" customHeight="1" x14ac:dyDescent="0.25">
      <c r="A19" s="14" t="s">
        <v>27</v>
      </c>
      <c r="B19" s="20" t="s">
        <v>28</v>
      </c>
      <c r="C19" s="78">
        <v>664</v>
      </c>
      <c r="D19" s="78">
        <v>97046</v>
      </c>
      <c r="E19" s="78">
        <v>379</v>
      </c>
      <c r="F19" s="78">
        <v>597027.22311999998</v>
      </c>
      <c r="G19" s="63">
        <f t="shared" si="2"/>
        <v>57.078313253012048</v>
      </c>
      <c r="H19" s="63">
        <f t="shared" si="3"/>
        <v>615.20023815510172</v>
      </c>
      <c r="I19" s="78"/>
      <c r="J19" s="78"/>
      <c r="K19" s="78">
        <v>664</v>
      </c>
      <c r="L19" s="78">
        <v>97500</v>
      </c>
      <c r="M19" s="78">
        <v>1</v>
      </c>
      <c r="N19" s="78">
        <v>2100</v>
      </c>
      <c r="O19" s="78">
        <v>0.15</v>
      </c>
      <c r="P19" s="78">
        <v>2.15</v>
      </c>
      <c r="Q19" s="78">
        <v>12</v>
      </c>
      <c r="R19" s="79">
        <v>126300</v>
      </c>
    </row>
    <row r="20" spans="1:18" ht="15" customHeight="1" x14ac:dyDescent="0.25">
      <c r="A20" s="14" t="s">
        <v>29</v>
      </c>
      <c r="B20" s="21" t="s">
        <v>30</v>
      </c>
      <c r="C20" s="78">
        <v>228</v>
      </c>
      <c r="D20" s="78">
        <v>28624</v>
      </c>
      <c r="E20" s="78">
        <v>0</v>
      </c>
      <c r="F20" s="78">
        <v>0</v>
      </c>
      <c r="G20" s="63">
        <f t="shared" si="2"/>
        <v>0</v>
      </c>
      <c r="H20" s="63">
        <f t="shared" si="3"/>
        <v>0</v>
      </c>
      <c r="I20" s="78">
        <v>0</v>
      </c>
      <c r="J20" s="78">
        <v>0</v>
      </c>
      <c r="K20" s="78">
        <v>228</v>
      </c>
      <c r="L20" s="78">
        <v>28800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9">
        <v>0</v>
      </c>
    </row>
    <row r="21" spans="1:18" ht="15" customHeight="1" x14ac:dyDescent="0.25">
      <c r="A21" s="14" t="s">
        <v>31</v>
      </c>
      <c r="B21" s="21" t="s">
        <v>32</v>
      </c>
      <c r="C21" s="78">
        <v>314</v>
      </c>
      <c r="D21" s="78">
        <v>24858</v>
      </c>
      <c r="E21" s="78">
        <v>0</v>
      </c>
      <c r="F21" s="78">
        <v>0</v>
      </c>
      <c r="G21" s="63">
        <f t="shared" si="2"/>
        <v>0</v>
      </c>
      <c r="H21" s="63">
        <f t="shared" si="3"/>
        <v>0</v>
      </c>
      <c r="I21" s="78">
        <v>0</v>
      </c>
      <c r="J21" s="78">
        <v>0</v>
      </c>
      <c r="K21" s="78">
        <v>314</v>
      </c>
      <c r="L21" s="78">
        <v>24800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9">
        <v>0</v>
      </c>
    </row>
    <row r="22" spans="1:18" ht="15" customHeight="1" x14ac:dyDescent="0.25">
      <c r="A22" s="14" t="s">
        <v>33</v>
      </c>
      <c r="B22" s="16" t="s">
        <v>34</v>
      </c>
      <c r="C22" s="78">
        <v>94</v>
      </c>
      <c r="D22" s="78">
        <v>35279</v>
      </c>
      <c r="E22" s="78">
        <v>0</v>
      </c>
      <c r="F22" s="78">
        <v>0</v>
      </c>
      <c r="G22" s="63">
        <f t="shared" si="2"/>
        <v>0</v>
      </c>
      <c r="H22" s="63">
        <f t="shared" si="3"/>
        <v>0</v>
      </c>
      <c r="I22" s="78">
        <v>0</v>
      </c>
      <c r="J22" s="78">
        <v>0</v>
      </c>
      <c r="K22" s="78">
        <v>94</v>
      </c>
      <c r="L22" s="78">
        <v>35300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9">
        <v>0</v>
      </c>
    </row>
    <row r="23" spans="1:18" ht="15" customHeight="1" x14ac:dyDescent="0.25">
      <c r="A23" s="14"/>
      <c r="B23" s="22" t="s">
        <v>35</v>
      </c>
      <c r="C23" s="78">
        <v>0</v>
      </c>
      <c r="D23" s="78">
        <v>0</v>
      </c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9">
        <v>0</v>
      </c>
    </row>
    <row r="24" spans="1:18" ht="15" customHeight="1" x14ac:dyDescent="0.25">
      <c r="A24" s="10" t="s">
        <v>36</v>
      </c>
      <c r="B24" s="11" t="s">
        <v>37</v>
      </c>
      <c r="C24" s="76">
        <v>24</v>
      </c>
      <c r="D24" s="76">
        <v>2400</v>
      </c>
      <c r="E24" s="76">
        <v>0</v>
      </c>
      <c r="F24" s="76">
        <v>0</v>
      </c>
      <c r="G24" s="63">
        <f t="shared" si="2"/>
        <v>0</v>
      </c>
      <c r="H24" s="63">
        <f t="shared" si="3"/>
        <v>0</v>
      </c>
      <c r="I24" s="76">
        <v>0</v>
      </c>
      <c r="J24" s="76">
        <v>0</v>
      </c>
      <c r="K24" s="76">
        <v>24</v>
      </c>
      <c r="L24" s="76">
        <v>2400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7">
        <v>0</v>
      </c>
    </row>
    <row r="25" spans="1:18" ht="15" customHeight="1" x14ac:dyDescent="0.25">
      <c r="A25" s="10" t="s">
        <v>38</v>
      </c>
      <c r="B25" s="11" t="s">
        <v>39</v>
      </c>
      <c r="C25" s="76">
        <v>29</v>
      </c>
      <c r="D25" s="76">
        <v>2500</v>
      </c>
      <c r="E25" s="76">
        <v>0</v>
      </c>
      <c r="F25" s="76">
        <v>0</v>
      </c>
      <c r="G25" s="63">
        <f t="shared" si="2"/>
        <v>0</v>
      </c>
      <c r="H25" s="63">
        <f t="shared" si="3"/>
        <v>0</v>
      </c>
      <c r="I25" s="76">
        <v>0</v>
      </c>
      <c r="J25" s="76">
        <v>0</v>
      </c>
      <c r="K25" s="76">
        <v>29</v>
      </c>
      <c r="L25" s="76">
        <v>2500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7">
        <v>0</v>
      </c>
    </row>
    <row r="26" spans="1:18" ht="15" customHeight="1" x14ac:dyDescent="0.25">
      <c r="A26" s="10" t="s">
        <v>40</v>
      </c>
      <c r="B26" s="11" t="s">
        <v>41</v>
      </c>
      <c r="C26" s="76">
        <v>238</v>
      </c>
      <c r="D26" s="76">
        <v>121200</v>
      </c>
      <c r="E26" s="76">
        <v>188</v>
      </c>
      <c r="F26" s="76">
        <v>235929.37015</v>
      </c>
      <c r="G26" s="63">
        <f t="shared" si="2"/>
        <v>78.991596638655466</v>
      </c>
      <c r="H26" s="63">
        <f t="shared" si="3"/>
        <v>194.66119649339936</v>
      </c>
      <c r="I26" s="76">
        <v>99</v>
      </c>
      <c r="J26" s="76">
        <v>102127.54935</v>
      </c>
      <c r="K26" s="76">
        <v>238</v>
      </c>
      <c r="L26" s="76">
        <v>121200</v>
      </c>
      <c r="M26" s="76">
        <v>44</v>
      </c>
      <c r="N26" s="76">
        <v>33400</v>
      </c>
      <c r="O26" s="76">
        <v>18.48</v>
      </c>
      <c r="P26" s="76">
        <v>27.55</v>
      </c>
      <c r="Q26" s="76">
        <v>339</v>
      </c>
      <c r="R26" s="77">
        <v>451906</v>
      </c>
    </row>
    <row r="27" spans="1:18" ht="15" customHeight="1" x14ac:dyDescent="0.25">
      <c r="A27" s="10" t="s">
        <v>42</v>
      </c>
      <c r="B27" s="11" t="s">
        <v>43</v>
      </c>
      <c r="C27" s="76">
        <v>24</v>
      </c>
      <c r="D27" s="76">
        <v>2400</v>
      </c>
      <c r="E27" s="76">
        <v>2</v>
      </c>
      <c r="F27" s="76">
        <v>65</v>
      </c>
      <c r="G27" s="63">
        <f t="shared" si="2"/>
        <v>8.3333333333333321</v>
      </c>
      <c r="H27" s="63">
        <f t="shared" si="3"/>
        <v>2.7083333333333335</v>
      </c>
      <c r="I27" s="76">
        <v>2</v>
      </c>
      <c r="J27" s="76">
        <v>55.9529</v>
      </c>
      <c r="K27" s="76">
        <v>24</v>
      </c>
      <c r="L27" s="76">
        <v>2400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7">
        <v>0</v>
      </c>
    </row>
    <row r="28" spans="1:18" ht="15" customHeight="1" x14ac:dyDescent="0.25">
      <c r="A28" s="10" t="s">
        <v>44</v>
      </c>
      <c r="B28" s="11" t="s">
        <v>45</v>
      </c>
      <c r="C28" s="76">
        <v>24</v>
      </c>
      <c r="D28" s="76">
        <v>2400</v>
      </c>
      <c r="E28" s="76">
        <v>0</v>
      </c>
      <c r="F28" s="76">
        <v>0</v>
      </c>
      <c r="G28" s="63">
        <f t="shared" si="2"/>
        <v>0</v>
      </c>
      <c r="H28" s="63">
        <f t="shared" si="3"/>
        <v>0</v>
      </c>
      <c r="I28" s="76">
        <v>0</v>
      </c>
      <c r="J28" s="76">
        <v>0</v>
      </c>
      <c r="K28" s="76">
        <v>24</v>
      </c>
      <c r="L28" s="76">
        <v>2400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7">
        <v>0</v>
      </c>
    </row>
    <row r="29" spans="1:18" ht="15" customHeight="1" x14ac:dyDescent="0.25">
      <c r="A29" s="10" t="s">
        <v>46</v>
      </c>
      <c r="B29" s="11" t="s">
        <v>47</v>
      </c>
      <c r="C29" s="76">
        <v>2691</v>
      </c>
      <c r="D29" s="76">
        <v>321269</v>
      </c>
      <c r="E29" s="76">
        <v>40987</v>
      </c>
      <c r="F29" s="76">
        <v>4111204.5257700002</v>
      </c>
      <c r="G29" s="63">
        <f t="shared" si="2"/>
        <v>1523.1140839836492</v>
      </c>
      <c r="H29" s="63">
        <f t="shared" si="3"/>
        <v>1279.6766964039482</v>
      </c>
      <c r="I29" s="76">
        <v>49679</v>
      </c>
      <c r="J29" s="76">
        <v>1965207.4391300001</v>
      </c>
      <c r="K29" s="76">
        <v>2691</v>
      </c>
      <c r="L29" s="76">
        <v>321200</v>
      </c>
      <c r="M29" s="76">
        <v>107</v>
      </c>
      <c r="N29" s="76">
        <v>158800</v>
      </c>
      <c r="O29" s="76">
        <v>3.97</v>
      </c>
      <c r="P29" s="76">
        <v>49.43</v>
      </c>
      <c r="Q29" s="76">
        <v>55997</v>
      </c>
      <c r="R29" s="77">
        <v>1520100</v>
      </c>
    </row>
    <row r="30" spans="1:18" ht="15" customHeight="1" x14ac:dyDescent="0.25">
      <c r="A30" s="14"/>
      <c r="B30" s="18" t="s">
        <v>48</v>
      </c>
      <c r="C30" s="78">
        <v>0</v>
      </c>
      <c r="D30" s="78">
        <v>0</v>
      </c>
      <c r="E30" s="78">
        <v>0</v>
      </c>
      <c r="F30" s="78">
        <v>0</v>
      </c>
      <c r="G30" s="63" t="e">
        <f t="shared" si="2"/>
        <v>#DIV/0!</v>
      </c>
      <c r="H30" s="63" t="e">
        <f t="shared" si="3"/>
        <v>#DIV/0!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9">
        <v>0</v>
      </c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13843</v>
      </c>
      <c r="D31" s="78">
        <f t="shared" ref="D31:F31" si="6">D12+D18+D24+D25+D26+D27+D28+D29</f>
        <v>1246893.0314848037</v>
      </c>
      <c r="E31" s="78">
        <f t="shared" si="6"/>
        <v>63964</v>
      </c>
      <c r="F31" s="78">
        <f t="shared" si="6"/>
        <v>5738589.5710400008</v>
      </c>
      <c r="G31" s="63">
        <f t="shared" si="2"/>
        <v>462.06747092393272</v>
      </c>
      <c r="H31" s="63">
        <f t="shared" si="3"/>
        <v>460.23110452437709</v>
      </c>
      <c r="I31" s="78">
        <f t="shared" ref="I31:J31" si="7">I12+I18+I24+I25+I26+I27+I28+I29</f>
        <v>115045</v>
      </c>
      <c r="J31" s="78">
        <f t="shared" si="7"/>
        <v>3372196.3780499999</v>
      </c>
      <c r="K31" s="78">
        <v>15514</v>
      </c>
      <c r="L31" s="78">
        <v>1447200</v>
      </c>
      <c r="M31" s="78">
        <v>33506</v>
      </c>
      <c r="N31" s="78">
        <v>1379800</v>
      </c>
      <c r="O31" s="78">
        <v>215.97</v>
      </c>
      <c r="P31" s="78">
        <v>95.34</v>
      </c>
      <c r="Q31" s="78">
        <v>132487</v>
      </c>
      <c r="R31" s="79">
        <v>3788300</v>
      </c>
    </row>
    <row r="32" spans="1:18" ht="15" customHeight="1" x14ac:dyDescent="0.25">
      <c r="A32" s="14">
        <v>3</v>
      </c>
      <c r="B32" s="25" t="s">
        <v>50</v>
      </c>
      <c r="C32" s="78">
        <v>0</v>
      </c>
      <c r="D32" s="78">
        <v>0</v>
      </c>
      <c r="E32" s="78">
        <v>63412</v>
      </c>
      <c r="F32" s="78">
        <v>2426302.699</v>
      </c>
      <c r="G32" s="63" t="e">
        <f t="shared" si="2"/>
        <v>#DIV/0!</v>
      </c>
      <c r="H32" s="63" t="e">
        <f t="shared" si="3"/>
        <v>#DIV/0!</v>
      </c>
      <c r="I32" s="78">
        <v>139900</v>
      </c>
      <c r="J32" s="78">
        <v>3548502.0188699998</v>
      </c>
      <c r="K32" s="78">
        <v>0</v>
      </c>
      <c r="L32" s="78">
        <v>0</v>
      </c>
      <c r="M32" s="78">
        <v>33058</v>
      </c>
      <c r="N32" s="78">
        <v>1157000</v>
      </c>
      <c r="O32" s="78"/>
      <c r="P32" s="78"/>
      <c r="Q32" s="78">
        <v>130002</v>
      </c>
      <c r="R32" s="79">
        <v>3004500</v>
      </c>
    </row>
    <row r="33" spans="1:18" ht="15" customHeight="1" thickBot="1" x14ac:dyDescent="0.3">
      <c r="A33" s="26"/>
      <c r="B33" s="27" t="s">
        <v>51</v>
      </c>
      <c r="C33" s="64"/>
      <c r="D33" s="64"/>
      <c r="E33" s="64">
        <v>33058</v>
      </c>
      <c r="F33" s="64">
        <v>1157000</v>
      </c>
      <c r="G33" s="63" t="e">
        <f t="shared" si="2"/>
        <v>#DIV/0!</v>
      </c>
      <c r="H33" s="63" t="e">
        <f t="shared" si="3"/>
        <v>#DIV/0!</v>
      </c>
      <c r="I33" s="64">
        <v>130002</v>
      </c>
      <c r="J33" s="64">
        <v>3004500</v>
      </c>
      <c r="K33" s="64">
        <v>0</v>
      </c>
      <c r="L33" s="64">
        <v>0</v>
      </c>
      <c r="M33" s="64">
        <v>33058</v>
      </c>
      <c r="N33" s="64">
        <v>1157000</v>
      </c>
      <c r="O33" s="64"/>
      <c r="P33" s="64"/>
      <c r="Q33" s="64">
        <v>130002</v>
      </c>
      <c r="R33" s="80">
        <v>3004500</v>
      </c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0</v>
      </c>
      <c r="F35" s="78">
        <v>0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9">
        <v>0</v>
      </c>
    </row>
    <row r="36" spans="1:18" ht="15" customHeight="1" x14ac:dyDescent="0.25">
      <c r="A36" s="32" t="s">
        <v>55</v>
      </c>
      <c r="B36" s="16" t="s">
        <v>39</v>
      </c>
      <c r="C36" s="78">
        <v>0</v>
      </c>
      <c r="D36" s="78">
        <v>0</v>
      </c>
      <c r="E36" s="78">
        <v>0</v>
      </c>
      <c r="F36" s="78">
        <v>0</v>
      </c>
      <c r="G36" s="63" t="e">
        <f t="shared" si="8"/>
        <v>#DIV/0!</v>
      </c>
      <c r="H36" s="63" t="e">
        <f t="shared" si="9"/>
        <v>#DIV/0!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9">
        <v>0</v>
      </c>
    </row>
    <row r="37" spans="1:18" ht="15" customHeight="1" x14ac:dyDescent="0.25">
      <c r="A37" s="32" t="s">
        <v>56</v>
      </c>
      <c r="B37" s="16" t="s">
        <v>57</v>
      </c>
      <c r="C37" s="78">
        <v>6</v>
      </c>
      <c r="D37" s="78">
        <v>3683</v>
      </c>
      <c r="E37" s="78">
        <v>0</v>
      </c>
      <c r="F37" s="78">
        <v>0</v>
      </c>
      <c r="G37" s="63">
        <f t="shared" si="8"/>
        <v>0</v>
      </c>
      <c r="H37" s="63">
        <f t="shared" si="9"/>
        <v>0</v>
      </c>
      <c r="I37" s="78">
        <v>0</v>
      </c>
      <c r="J37" s="78">
        <v>0</v>
      </c>
      <c r="K37" s="78">
        <v>6</v>
      </c>
      <c r="L37" s="78">
        <v>3700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9">
        <v>0</v>
      </c>
    </row>
    <row r="38" spans="1:18" ht="15" customHeight="1" x14ac:dyDescent="0.25">
      <c r="A38" s="32" t="s">
        <v>58</v>
      </c>
      <c r="B38" s="16" t="s">
        <v>59</v>
      </c>
      <c r="C38" s="78">
        <v>1</v>
      </c>
      <c r="D38" s="78">
        <v>600</v>
      </c>
      <c r="E38" s="78">
        <v>0</v>
      </c>
      <c r="F38" s="78">
        <v>0</v>
      </c>
      <c r="G38" s="63">
        <f t="shared" si="8"/>
        <v>0</v>
      </c>
      <c r="H38" s="63">
        <f t="shared" si="9"/>
        <v>0</v>
      </c>
      <c r="I38" s="78">
        <v>0</v>
      </c>
      <c r="J38" s="78">
        <v>0</v>
      </c>
      <c r="K38" s="78">
        <v>1</v>
      </c>
      <c r="L38" s="78">
        <v>600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9">
        <v>0</v>
      </c>
    </row>
    <row r="39" spans="1:18" ht="15" customHeight="1" x14ac:dyDescent="0.25">
      <c r="A39" s="32" t="s">
        <v>60</v>
      </c>
      <c r="B39" s="16" t="s">
        <v>47</v>
      </c>
      <c r="C39" s="78">
        <v>199</v>
      </c>
      <c r="D39" s="78">
        <v>1455800</v>
      </c>
      <c r="E39" s="78">
        <v>111</v>
      </c>
      <c r="F39" s="78">
        <v>7341.2340000000004</v>
      </c>
      <c r="G39" s="63">
        <f t="shared" si="8"/>
        <v>55.778894472361806</v>
      </c>
      <c r="H39" s="63">
        <f t="shared" si="9"/>
        <v>0.50427490039840639</v>
      </c>
      <c r="I39" s="78">
        <v>25772</v>
      </c>
      <c r="J39" s="78">
        <v>4962931.6969499998</v>
      </c>
      <c r="K39" s="78">
        <v>199</v>
      </c>
      <c r="L39" s="78">
        <v>1455800</v>
      </c>
      <c r="M39" s="78">
        <v>24</v>
      </c>
      <c r="N39" s="78">
        <v>1331000</v>
      </c>
      <c r="O39" s="78">
        <v>12.06</v>
      </c>
      <c r="P39" s="78">
        <v>9142</v>
      </c>
      <c r="Q39" s="78">
        <v>408</v>
      </c>
      <c r="R39" s="79">
        <v>3540900</v>
      </c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206</v>
      </c>
      <c r="D40" s="64">
        <f t="shared" ref="D40:F40" si="10">D35+D36+D37+D38+D39</f>
        <v>1460083</v>
      </c>
      <c r="E40" s="64">
        <f t="shared" si="10"/>
        <v>111</v>
      </c>
      <c r="F40" s="64">
        <f t="shared" si="10"/>
        <v>7341.2340000000004</v>
      </c>
      <c r="G40" s="63">
        <f t="shared" si="8"/>
        <v>53.883495145631066</v>
      </c>
      <c r="H40" s="63">
        <f t="shared" si="9"/>
        <v>0.50279566298628231</v>
      </c>
      <c r="I40" s="64">
        <f t="shared" ref="I40:J40" si="11">I35+I36+I37+I38+I39</f>
        <v>25772</v>
      </c>
      <c r="J40" s="64">
        <f t="shared" si="11"/>
        <v>4962931.6969499998</v>
      </c>
      <c r="K40" s="64">
        <v>206</v>
      </c>
      <c r="L40" s="64">
        <v>1460100</v>
      </c>
      <c r="M40" s="64">
        <v>24</v>
      </c>
      <c r="N40" s="64">
        <v>1331000</v>
      </c>
      <c r="O40" s="64">
        <v>12.06</v>
      </c>
      <c r="P40" s="64">
        <v>9142</v>
      </c>
      <c r="Q40" s="64">
        <v>408</v>
      </c>
      <c r="R40" s="80">
        <v>3540900</v>
      </c>
    </row>
    <row r="41" spans="1:18" s="9" customFormat="1" ht="15" customHeight="1" thickBot="1" x14ac:dyDescent="0.3">
      <c r="A41" s="35"/>
      <c r="B41" s="36" t="s">
        <v>62</v>
      </c>
      <c r="C41" s="61">
        <f>C31+C40</f>
        <v>14049</v>
      </c>
      <c r="D41" s="61">
        <f t="shared" ref="D41:F41" si="12">D31+D40</f>
        <v>2706976.0314848037</v>
      </c>
      <c r="E41" s="61">
        <f t="shared" si="12"/>
        <v>64075</v>
      </c>
      <c r="F41" s="61">
        <f t="shared" si="12"/>
        <v>5745930.8050400009</v>
      </c>
      <c r="G41" s="63">
        <f t="shared" si="8"/>
        <v>456.08228343654355</v>
      </c>
      <c r="H41" s="63">
        <f t="shared" si="9"/>
        <v>212.26382273833062</v>
      </c>
      <c r="I41" s="61">
        <f t="shared" ref="I41:J41" si="13">I31+I40</f>
        <v>140817</v>
      </c>
      <c r="J41" s="61">
        <f t="shared" si="13"/>
        <v>8335128.0749999993</v>
      </c>
      <c r="K41" s="61">
        <v>15720</v>
      </c>
      <c r="L41" s="61">
        <v>2907300</v>
      </c>
      <c r="M41" s="61">
        <v>33530</v>
      </c>
      <c r="N41" s="61">
        <v>2710800</v>
      </c>
      <c r="O41" s="61">
        <v>213.29</v>
      </c>
      <c r="P41" s="61">
        <v>93.24</v>
      </c>
      <c r="Q41" s="61">
        <v>132895</v>
      </c>
      <c r="R41" s="81">
        <v>7329200</v>
      </c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4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229</v>
      </c>
      <c r="D12" s="76">
        <f t="shared" ref="D12:F12" si="0">D13+D14+D15</f>
        <v>8574031.8959999997</v>
      </c>
      <c r="E12" s="76">
        <f t="shared" si="0"/>
        <v>21</v>
      </c>
      <c r="F12" s="76">
        <f t="shared" si="0"/>
        <v>28930712.221250001</v>
      </c>
      <c r="G12" s="63">
        <f>E12/C12*100</f>
        <v>9.1703056768558966</v>
      </c>
      <c r="H12" s="63">
        <f>F12/D12*100</f>
        <v>337.42249354993538</v>
      </c>
      <c r="I12" s="76">
        <f t="shared" ref="I12:J12" si="1">I13+I14+I15</f>
        <v>17</v>
      </c>
      <c r="J12" s="76">
        <f t="shared" si="1"/>
        <v>6762955.5678699994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126</v>
      </c>
      <c r="D13" s="78">
        <v>24807.48</v>
      </c>
      <c r="E13" s="78"/>
      <c r="F13" s="78"/>
      <c r="G13" s="63">
        <f>E13/C13*100</f>
        <v>0</v>
      </c>
      <c r="H13" s="63">
        <f>F13/D13*100</f>
        <v>0</v>
      </c>
      <c r="I13" s="78"/>
      <c r="J13" s="78"/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21</v>
      </c>
      <c r="D14" s="78">
        <v>3164.79</v>
      </c>
      <c r="E14" s="78"/>
      <c r="F14" s="78"/>
      <c r="G14" s="63">
        <f t="shared" ref="G14:G33" si="2">E14/C14*100</f>
        <v>0</v>
      </c>
      <c r="H14" s="63">
        <f t="shared" ref="H14:H33" si="3">F14/D14*100</f>
        <v>0</v>
      </c>
      <c r="I14" s="78"/>
      <c r="J14" s="78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82</v>
      </c>
      <c r="D15" s="78">
        <v>8546059.6260000002</v>
      </c>
      <c r="E15" s="78">
        <v>21</v>
      </c>
      <c r="F15" s="78">
        <v>28930712.221250001</v>
      </c>
      <c r="G15" s="63">
        <f t="shared" si="2"/>
        <v>25.609756097560975</v>
      </c>
      <c r="H15" s="63">
        <f t="shared" si="3"/>
        <v>338.52691751919212</v>
      </c>
      <c r="I15" s="78">
        <v>17</v>
      </c>
      <c r="J15" s="78">
        <v>6762955.5678699994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/>
      <c r="F16" s="78"/>
      <c r="G16" s="63" t="e">
        <f t="shared" si="2"/>
        <v>#DIV/0!</v>
      </c>
      <c r="H16" s="63" t="e">
        <f t="shared" si="3"/>
        <v>#DIV/0!</v>
      </c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/>
      <c r="F17" s="78"/>
      <c r="G17" s="63" t="e">
        <f t="shared" si="2"/>
        <v>#DIV/0!</v>
      </c>
      <c r="H17" s="63" t="e">
        <f t="shared" si="3"/>
        <v>#DIV/0!</v>
      </c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2651</v>
      </c>
      <c r="D18" s="76">
        <f t="shared" ref="D18:F18" si="4">D19+D20+D21+D22</f>
        <v>26790692</v>
      </c>
      <c r="E18" s="76">
        <f t="shared" si="4"/>
        <v>177</v>
      </c>
      <c r="F18" s="76">
        <f t="shared" si="4"/>
        <v>13558808.1997</v>
      </c>
      <c r="G18" s="63">
        <f t="shared" si="2"/>
        <v>6.6767257638626942</v>
      </c>
      <c r="H18" s="63">
        <f t="shared" si="3"/>
        <v>50.610145492695743</v>
      </c>
      <c r="I18" s="76">
        <f t="shared" ref="I18:J18" si="5">I19+I20+I21+I22</f>
        <v>159</v>
      </c>
      <c r="J18" s="76">
        <f t="shared" si="5"/>
        <v>7640798.0887000002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538</v>
      </c>
      <c r="D19" s="78">
        <v>17031498</v>
      </c>
      <c r="E19" s="78">
        <v>19</v>
      </c>
      <c r="F19" s="78">
        <v>2887290.6340000001</v>
      </c>
      <c r="G19" s="63">
        <f t="shared" si="2"/>
        <v>3.5315985130111525</v>
      </c>
      <c r="H19" s="63">
        <f t="shared" si="3"/>
        <v>16.952652279911021</v>
      </c>
      <c r="I19" s="78">
        <v>28</v>
      </c>
      <c r="J19" s="78">
        <v>515288.22898000001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1572</v>
      </c>
      <c r="D20" s="78">
        <v>7097717</v>
      </c>
      <c r="E20" s="78">
        <v>90</v>
      </c>
      <c r="F20" s="78">
        <v>5550829.2168000005</v>
      </c>
      <c r="G20" s="63">
        <f t="shared" si="2"/>
        <v>5.7251908396946565</v>
      </c>
      <c r="H20" s="63">
        <f t="shared" si="3"/>
        <v>78.205840227216726</v>
      </c>
      <c r="I20" s="78">
        <v>79</v>
      </c>
      <c r="J20" s="78">
        <v>2410763.6725900001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381</v>
      </c>
      <c r="D21" s="78">
        <v>2608632</v>
      </c>
      <c r="E21" s="78">
        <v>68</v>
      </c>
      <c r="F21" s="78">
        <v>5120688.3488999996</v>
      </c>
      <c r="G21" s="63">
        <f t="shared" si="2"/>
        <v>17.84776902887139</v>
      </c>
      <c r="H21" s="63">
        <f t="shared" si="3"/>
        <v>196.29784304187021</v>
      </c>
      <c r="I21" s="78">
        <v>52</v>
      </c>
      <c r="J21" s="78">
        <v>4714746.1871300004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160</v>
      </c>
      <c r="D22" s="78">
        <v>52845</v>
      </c>
      <c r="E22" s="78"/>
      <c r="F22" s="78"/>
      <c r="G22" s="63">
        <f t="shared" si="2"/>
        <v>0</v>
      </c>
      <c r="H22" s="63">
        <f t="shared" si="3"/>
        <v>0</v>
      </c>
      <c r="I22" s="78"/>
      <c r="J22" s="78"/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/>
      <c r="F23" s="78"/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574</v>
      </c>
      <c r="D24" s="76">
        <v>47187262</v>
      </c>
      <c r="E24" s="76">
        <v>62</v>
      </c>
      <c r="F24" s="76">
        <v>132712547.15803999</v>
      </c>
      <c r="G24" s="63">
        <f t="shared" si="2"/>
        <v>10.801393728222997</v>
      </c>
      <c r="H24" s="63">
        <f t="shared" si="3"/>
        <v>281.24655157580446</v>
      </c>
      <c r="I24" s="76">
        <v>96</v>
      </c>
      <c r="J24" s="76">
        <v>36102989.622319996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44</v>
      </c>
      <c r="D25" s="76">
        <v>3854</v>
      </c>
      <c r="E25" s="76"/>
      <c r="F25" s="76"/>
      <c r="G25" s="63">
        <f t="shared" si="2"/>
        <v>0</v>
      </c>
      <c r="H25" s="63">
        <f t="shared" si="3"/>
        <v>0</v>
      </c>
      <c r="I25" s="76"/>
      <c r="J25" s="76"/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12</v>
      </c>
      <c r="D26" s="76">
        <v>733093</v>
      </c>
      <c r="E26" s="76"/>
      <c r="F26" s="76"/>
      <c r="G26" s="63">
        <f t="shared" si="2"/>
        <v>0</v>
      </c>
      <c r="H26" s="63">
        <f t="shared" si="3"/>
        <v>0</v>
      </c>
      <c r="I26" s="76">
        <v>2</v>
      </c>
      <c r="J26" s="76">
        <v>2302900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12</v>
      </c>
      <c r="D27" s="76">
        <v>1641</v>
      </c>
      <c r="E27" s="76"/>
      <c r="F27" s="76"/>
      <c r="G27" s="63">
        <f t="shared" si="2"/>
        <v>0</v>
      </c>
      <c r="H27" s="63">
        <f t="shared" si="3"/>
        <v>0</v>
      </c>
      <c r="I27" s="76"/>
      <c r="J27" s="76"/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11</v>
      </c>
      <c r="D28" s="76">
        <v>1488</v>
      </c>
      <c r="E28" s="76"/>
      <c r="F28" s="76"/>
      <c r="G28" s="63">
        <f t="shared" si="2"/>
        <v>0</v>
      </c>
      <c r="H28" s="63">
        <f t="shared" si="3"/>
        <v>0</v>
      </c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25</v>
      </c>
      <c r="D29" s="76">
        <v>2649</v>
      </c>
      <c r="E29" s="76"/>
      <c r="F29" s="76"/>
      <c r="G29" s="63">
        <f t="shared" si="2"/>
        <v>0</v>
      </c>
      <c r="H29" s="63">
        <f t="shared" si="3"/>
        <v>0</v>
      </c>
      <c r="I29" s="76"/>
      <c r="J29" s="76"/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/>
      <c r="F30" s="78"/>
      <c r="G30" s="63" t="e">
        <f t="shared" si="2"/>
        <v>#DIV/0!</v>
      </c>
      <c r="H30" s="63" t="e">
        <f t="shared" si="3"/>
        <v>#DIV/0!</v>
      </c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3558</v>
      </c>
      <c r="D31" s="78">
        <f t="shared" ref="D31:F31" si="6">D12+D18+D24+D25+D26+D27+D28+D29</f>
        <v>83294710.895999998</v>
      </c>
      <c r="E31" s="78">
        <f t="shared" si="6"/>
        <v>260</v>
      </c>
      <c r="F31" s="78">
        <f t="shared" si="6"/>
        <v>175202067.57898998</v>
      </c>
      <c r="G31" s="63">
        <f t="shared" si="2"/>
        <v>7.3074761101742549</v>
      </c>
      <c r="H31" s="63">
        <f t="shared" si="3"/>
        <v>210.3399672012111</v>
      </c>
      <c r="I31" s="78">
        <f t="shared" ref="I31:J31" si="7">I12+I18+I24+I25+I26+I27+I28+I29</f>
        <v>274</v>
      </c>
      <c r="J31" s="78">
        <f t="shared" si="7"/>
        <v>52809643.278889999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111</v>
      </c>
      <c r="D32" s="78">
        <v>7181164</v>
      </c>
      <c r="E32" s="78">
        <v>6</v>
      </c>
      <c r="F32" s="78">
        <v>22309178.993549999</v>
      </c>
      <c r="G32" s="63">
        <f t="shared" si="2"/>
        <v>5.4054054054054053</v>
      </c>
      <c r="H32" s="63">
        <f t="shared" si="3"/>
        <v>310.66243569357277</v>
      </c>
      <c r="I32" s="78">
        <v>8</v>
      </c>
      <c r="J32" s="78">
        <v>5804261.3640000001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/>
      <c r="F33" s="64"/>
      <c r="G33" s="63" t="e">
        <f t="shared" si="2"/>
        <v>#DIV/0!</v>
      </c>
      <c r="H33" s="63" t="e">
        <f t="shared" si="3"/>
        <v>#DIV/0!</v>
      </c>
      <c r="I33" s="64"/>
      <c r="J33" s="64"/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/>
      <c r="D35" s="78"/>
      <c r="E35" s="78"/>
      <c r="F35" s="78"/>
      <c r="G35" s="63" t="e">
        <f t="shared" ref="G35:G41" si="8">E35/C35*100</f>
        <v>#DIV/0!</v>
      </c>
      <c r="H35" s="63" t="e">
        <f t="shared" ref="H35:H41" si="9">F35/D35*100</f>
        <v>#DIV/0!</v>
      </c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/>
      <c r="D36" s="78"/>
      <c r="E36" s="78"/>
      <c r="F36" s="78"/>
      <c r="G36" s="63" t="e">
        <f t="shared" si="8"/>
        <v>#DIV/0!</v>
      </c>
      <c r="H36" s="63" t="e">
        <f t="shared" si="9"/>
        <v>#DIV/0!</v>
      </c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462</v>
      </c>
      <c r="D37" s="78">
        <v>4368125</v>
      </c>
      <c r="E37" s="78">
        <v>43</v>
      </c>
      <c r="F37" s="78">
        <v>612738</v>
      </c>
      <c r="G37" s="63">
        <f t="shared" si="8"/>
        <v>9.3073593073593077</v>
      </c>
      <c r="H37" s="63">
        <f t="shared" si="9"/>
        <v>14.027483187866649</v>
      </c>
      <c r="I37" s="78">
        <v>959</v>
      </c>
      <c r="J37" s="78">
        <v>7204516.6575200008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25210</v>
      </c>
      <c r="D38" s="78">
        <v>2775960</v>
      </c>
      <c r="E38" s="78">
        <v>1412</v>
      </c>
      <c r="F38" s="78">
        <v>130439.6</v>
      </c>
      <c r="G38" s="63">
        <f t="shared" si="8"/>
        <v>5.6009520031733446</v>
      </c>
      <c r="H38" s="63">
        <f t="shared" si="9"/>
        <v>4.698900560526809</v>
      </c>
      <c r="I38" s="78">
        <v>17122</v>
      </c>
      <c r="J38" s="78">
        <v>1260669.7589500002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4360</v>
      </c>
      <c r="D39" s="78">
        <v>58228729</v>
      </c>
      <c r="E39" s="78">
        <v>534</v>
      </c>
      <c r="F39" s="78">
        <v>323597485.25088</v>
      </c>
      <c r="G39" s="63">
        <f t="shared" si="8"/>
        <v>12.24770642201835</v>
      </c>
      <c r="H39" s="63">
        <f t="shared" si="9"/>
        <v>555.73509985230828</v>
      </c>
      <c r="I39" s="78">
        <v>218</v>
      </c>
      <c r="J39" s="78">
        <v>121350114.99529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30032</v>
      </c>
      <c r="D40" s="64">
        <f t="shared" ref="D40:F40" si="10">D35+D36+D37+D38+D39</f>
        <v>65372814</v>
      </c>
      <c r="E40" s="64">
        <f t="shared" si="10"/>
        <v>1989</v>
      </c>
      <c r="F40" s="64">
        <f t="shared" si="10"/>
        <v>324340662.85088003</v>
      </c>
      <c r="G40" s="63">
        <f t="shared" si="8"/>
        <v>6.6229355354288755</v>
      </c>
      <c r="H40" s="63">
        <f t="shared" si="9"/>
        <v>496.13997471621769</v>
      </c>
      <c r="I40" s="64">
        <f t="shared" ref="I40:J40" si="11">I35+I36+I37+I38+I39</f>
        <v>18299</v>
      </c>
      <c r="J40" s="64">
        <f t="shared" si="11"/>
        <v>129815301.41176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33590</v>
      </c>
      <c r="D41" s="61">
        <f t="shared" ref="D41:F41" si="12">D31+D40</f>
        <v>148667524.896</v>
      </c>
      <c r="E41" s="61">
        <f t="shared" si="12"/>
        <v>2249</v>
      </c>
      <c r="F41" s="61">
        <f t="shared" si="12"/>
        <v>499542730.42987001</v>
      </c>
      <c r="G41" s="63">
        <f t="shared" si="8"/>
        <v>6.6954450729383748</v>
      </c>
      <c r="H41" s="63">
        <f t="shared" si="9"/>
        <v>336.01334977448766</v>
      </c>
      <c r="I41" s="61">
        <f t="shared" ref="I41:J41" si="13">I31+I40</f>
        <v>18573</v>
      </c>
      <c r="J41" s="61">
        <f t="shared" si="13"/>
        <v>182624944.69064999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A8:A10"/>
    <mergeCell ref="B8:B10"/>
    <mergeCell ref="C8:J8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9" zoomScaleNormal="100" workbookViewId="0">
      <selection activeCell="H44" sqref="H44"/>
    </sheetView>
  </sheetViews>
  <sheetFormatPr defaultRowHeight="15" x14ac:dyDescent="0.25"/>
  <cols>
    <col min="1" max="1" width="6.7109375" style="39" bestFit="1" customWidth="1"/>
    <col min="2" max="2" width="29.710937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1.28515625" style="2" customWidth="1"/>
    <col min="8" max="8" width="10.28515625" style="2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4">
        <f>C13+C14+C15</f>
        <v>199685.19999999998</v>
      </c>
      <c r="D12" s="74">
        <f t="shared" ref="D12:F12" si="0">D13+D14+D15</f>
        <v>23291189.955439348</v>
      </c>
      <c r="E12" s="74">
        <f t="shared" si="0"/>
        <v>69562</v>
      </c>
      <c r="F12" s="74">
        <f t="shared" si="0"/>
        <v>12315407.94204</v>
      </c>
      <c r="G12" s="63">
        <f>E12/C12*100</f>
        <v>34.835831598936728</v>
      </c>
      <c r="H12" s="63">
        <f>F12/D12*100</f>
        <v>52.875821139245403</v>
      </c>
      <c r="I12" s="74">
        <f t="shared" ref="I12:J12" si="1">I13+I14+I15</f>
        <v>153992</v>
      </c>
      <c r="J12" s="74">
        <f t="shared" si="1"/>
        <v>35576447.510739997</v>
      </c>
      <c r="K12" s="74"/>
      <c r="L12" s="74"/>
      <c r="M12" s="74"/>
      <c r="N12" s="74"/>
      <c r="O12" s="74"/>
      <c r="P12" s="74"/>
      <c r="Q12" s="74"/>
      <c r="R12" s="117"/>
    </row>
    <row r="13" spans="1:18" ht="15" customHeight="1" x14ac:dyDescent="0.25">
      <c r="A13" s="14" t="s">
        <v>17</v>
      </c>
      <c r="B13" s="15" t="s">
        <v>18</v>
      </c>
      <c r="C13" s="75">
        <v>182388.19999999998</v>
      </c>
      <c r="D13" s="75">
        <v>18635752.080436938</v>
      </c>
      <c r="E13" s="75">
        <v>66904</v>
      </c>
      <c r="F13" s="75">
        <v>9889964.73484</v>
      </c>
      <c r="G13" s="63">
        <f>E13/C13*100</f>
        <v>36.682197642172035</v>
      </c>
      <c r="H13" s="63">
        <f>F13/D13*100</f>
        <v>53.069844952606381</v>
      </c>
      <c r="I13" s="75">
        <v>148306</v>
      </c>
      <c r="J13" s="75">
        <v>29210401.957419999</v>
      </c>
      <c r="K13" s="75"/>
      <c r="L13" s="75"/>
      <c r="M13" s="75"/>
      <c r="N13" s="75"/>
      <c r="O13" s="75"/>
      <c r="P13" s="75"/>
      <c r="Q13" s="75"/>
      <c r="R13" s="118"/>
    </row>
    <row r="14" spans="1:18" ht="15" customHeight="1" x14ac:dyDescent="0.25">
      <c r="A14" s="14" t="s">
        <v>19</v>
      </c>
      <c r="B14" s="15" t="s">
        <v>20</v>
      </c>
      <c r="C14" s="75">
        <v>12489</v>
      </c>
      <c r="D14" s="75">
        <v>1786968.4876896371</v>
      </c>
      <c r="E14" s="75">
        <v>59</v>
      </c>
      <c r="F14" s="75">
        <v>276501.17499999999</v>
      </c>
      <c r="G14" s="63">
        <f t="shared" ref="G14:G33" si="2">E14/C14*100</f>
        <v>0.47241572583873803</v>
      </c>
      <c r="H14" s="63">
        <f t="shared" ref="H14:H33" si="3">F14/D14*100</f>
        <v>15.473198151215694</v>
      </c>
      <c r="I14" s="75">
        <v>175</v>
      </c>
      <c r="J14" s="75">
        <v>357366.39237000002</v>
      </c>
      <c r="K14" s="75"/>
      <c r="L14" s="75"/>
      <c r="M14" s="75"/>
      <c r="N14" s="75"/>
      <c r="O14" s="75"/>
      <c r="P14" s="75"/>
      <c r="Q14" s="75"/>
      <c r="R14" s="118"/>
    </row>
    <row r="15" spans="1:18" ht="15" customHeight="1" x14ac:dyDescent="0.25">
      <c r="A15" s="14" t="s">
        <v>21</v>
      </c>
      <c r="B15" s="15" t="s">
        <v>22</v>
      </c>
      <c r="C15" s="75">
        <v>4808</v>
      </c>
      <c r="D15" s="75">
        <v>2868469.3873127745</v>
      </c>
      <c r="E15" s="75">
        <v>2599</v>
      </c>
      <c r="F15" s="75">
        <v>2148942.0321999998</v>
      </c>
      <c r="G15" s="63">
        <f t="shared" si="2"/>
        <v>54.055740432612311</v>
      </c>
      <c r="H15" s="63">
        <f t="shared" si="3"/>
        <v>74.9159827782984</v>
      </c>
      <c r="I15" s="75">
        <v>5511</v>
      </c>
      <c r="J15" s="75">
        <v>6008679.1609499995</v>
      </c>
      <c r="K15" s="75"/>
      <c r="L15" s="75"/>
      <c r="M15" s="75"/>
      <c r="N15" s="75"/>
      <c r="O15" s="75"/>
      <c r="P15" s="75"/>
      <c r="Q15" s="75"/>
      <c r="R15" s="118"/>
    </row>
    <row r="16" spans="1:18" ht="15" customHeight="1" x14ac:dyDescent="0.25">
      <c r="A16" s="14"/>
      <c r="B16" s="18" t="s">
        <v>23</v>
      </c>
      <c r="C16" s="75">
        <v>0</v>
      </c>
      <c r="D16" s="75">
        <v>0</v>
      </c>
      <c r="E16" s="75">
        <v>0</v>
      </c>
      <c r="F16" s="75">
        <v>0</v>
      </c>
      <c r="G16" s="63" t="e">
        <f t="shared" si="2"/>
        <v>#DIV/0!</v>
      </c>
      <c r="H16" s="63" t="e">
        <f t="shared" si="3"/>
        <v>#DIV/0!</v>
      </c>
      <c r="I16" s="75">
        <v>0</v>
      </c>
      <c r="J16" s="75">
        <v>0</v>
      </c>
      <c r="K16" s="75"/>
      <c r="L16" s="75"/>
      <c r="M16" s="75"/>
      <c r="N16" s="75"/>
      <c r="O16" s="75"/>
      <c r="P16" s="75"/>
      <c r="Q16" s="75"/>
      <c r="R16" s="118"/>
    </row>
    <row r="17" spans="1:18" ht="15" customHeight="1" x14ac:dyDescent="0.25">
      <c r="A17" s="14"/>
      <c r="B17" s="18" t="s">
        <v>24</v>
      </c>
      <c r="C17" s="75"/>
      <c r="D17" s="75"/>
      <c r="E17" s="75">
        <v>39337</v>
      </c>
      <c r="F17" s="75">
        <v>5233460.8595549995</v>
      </c>
      <c r="G17" s="63" t="e">
        <f t="shared" si="2"/>
        <v>#DIV/0!</v>
      </c>
      <c r="H17" s="63" t="e">
        <f t="shared" si="3"/>
        <v>#DIV/0!</v>
      </c>
      <c r="I17" s="75">
        <v>125123</v>
      </c>
      <c r="J17" s="75">
        <v>22004389.67976499</v>
      </c>
      <c r="K17" s="75"/>
      <c r="L17" s="75"/>
      <c r="M17" s="75"/>
      <c r="N17" s="75"/>
      <c r="O17" s="75"/>
      <c r="P17" s="75"/>
      <c r="Q17" s="75"/>
      <c r="R17" s="118"/>
    </row>
    <row r="18" spans="1:18" ht="15" customHeight="1" x14ac:dyDescent="0.25">
      <c r="A18" s="10" t="s">
        <v>25</v>
      </c>
      <c r="B18" s="19" t="s">
        <v>26</v>
      </c>
      <c r="C18" s="74">
        <f>C19+C20+C21+C22</f>
        <v>74021</v>
      </c>
      <c r="D18" s="74">
        <f t="shared" ref="D18:F18" si="4">D19+D20+D21+D22</f>
        <v>124712182</v>
      </c>
      <c r="E18" s="74">
        <f t="shared" si="4"/>
        <v>19073</v>
      </c>
      <c r="F18" s="74">
        <f t="shared" si="4"/>
        <v>25946020.950400002</v>
      </c>
      <c r="G18" s="63">
        <f t="shared" si="2"/>
        <v>25.767012064143955</v>
      </c>
      <c r="H18" s="63">
        <f t="shared" si="3"/>
        <v>20.804720544782064</v>
      </c>
      <c r="I18" s="74">
        <f t="shared" ref="I18:J18" si="5">I19+I20+I21+I22</f>
        <v>103783</v>
      </c>
      <c r="J18" s="74">
        <f t="shared" si="5"/>
        <v>129905195.69007</v>
      </c>
      <c r="K18" s="74"/>
      <c r="L18" s="74"/>
      <c r="M18" s="74"/>
      <c r="N18" s="74"/>
      <c r="O18" s="74"/>
      <c r="P18" s="74"/>
      <c r="Q18" s="74"/>
      <c r="R18" s="117"/>
    </row>
    <row r="19" spans="1:18" ht="15" customHeight="1" x14ac:dyDescent="0.25">
      <c r="A19" s="14" t="s">
        <v>27</v>
      </c>
      <c r="B19" s="20" t="s">
        <v>28</v>
      </c>
      <c r="C19" s="75">
        <v>25756</v>
      </c>
      <c r="D19" s="75">
        <v>31054858.999999996</v>
      </c>
      <c r="E19" s="75">
        <v>14120</v>
      </c>
      <c r="F19" s="75">
        <v>8657814.6283</v>
      </c>
      <c r="G19" s="63">
        <f t="shared" si="2"/>
        <v>54.822177356732418</v>
      </c>
      <c r="H19" s="63">
        <f t="shared" si="3"/>
        <v>27.879098173654565</v>
      </c>
      <c r="I19" s="75">
        <v>87979</v>
      </c>
      <c r="J19" s="75">
        <v>48902069.734279998</v>
      </c>
      <c r="K19" s="75"/>
      <c r="L19" s="75"/>
      <c r="M19" s="75"/>
      <c r="N19" s="75"/>
      <c r="O19" s="75"/>
      <c r="P19" s="75"/>
      <c r="Q19" s="75"/>
      <c r="R19" s="118"/>
    </row>
    <row r="20" spans="1:18" ht="15" customHeight="1" x14ac:dyDescent="0.25">
      <c r="A20" s="14" t="s">
        <v>29</v>
      </c>
      <c r="B20" s="21" t="s">
        <v>30</v>
      </c>
      <c r="C20" s="75">
        <v>28069</v>
      </c>
      <c r="D20" s="75">
        <v>48188719</v>
      </c>
      <c r="E20" s="75">
        <v>3269</v>
      </c>
      <c r="F20" s="75">
        <v>10530071.257520001</v>
      </c>
      <c r="G20" s="63">
        <f t="shared" si="2"/>
        <v>11.646300188820407</v>
      </c>
      <c r="H20" s="63">
        <f t="shared" si="3"/>
        <v>21.851735169635866</v>
      </c>
      <c r="I20" s="75">
        <v>10695</v>
      </c>
      <c r="J20" s="75">
        <v>46093951.012110002</v>
      </c>
      <c r="K20" s="75"/>
      <c r="L20" s="75"/>
      <c r="M20" s="75"/>
      <c r="N20" s="75"/>
      <c r="O20" s="75"/>
      <c r="P20" s="75"/>
      <c r="Q20" s="75"/>
      <c r="R20" s="118"/>
    </row>
    <row r="21" spans="1:18" ht="15" customHeight="1" x14ac:dyDescent="0.25">
      <c r="A21" s="14" t="s">
        <v>31</v>
      </c>
      <c r="B21" s="21" t="s">
        <v>32</v>
      </c>
      <c r="C21" s="75">
        <v>6441</v>
      </c>
      <c r="D21" s="75">
        <v>25310042.999999996</v>
      </c>
      <c r="E21" s="75">
        <v>782</v>
      </c>
      <c r="F21" s="75">
        <v>4779595.3966199998</v>
      </c>
      <c r="G21" s="63">
        <f t="shared" si="2"/>
        <v>12.140971898773483</v>
      </c>
      <c r="H21" s="63">
        <f t="shared" si="3"/>
        <v>18.884185209088741</v>
      </c>
      <c r="I21" s="75">
        <v>1377</v>
      </c>
      <c r="J21" s="75">
        <v>31046848.337259997</v>
      </c>
      <c r="K21" s="75"/>
      <c r="L21" s="75"/>
      <c r="M21" s="75"/>
      <c r="N21" s="75"/>
      <c r="O21" s="75"/>
      <c r="P21" s="75"/>
      <c r="Q21" s="75"/>
      <c r="R21" s="118"/>
    </row>
    <row r="22" spans="1:18" ht="15" customHeight="1" x14ac:dyDescent="0.25">
      <c r="A22" s="14" t="s">
        <v>33</v>
      </c>
      <c r="B22" s="16" t="s">
        <v>34</v>
      </c>
      <c r="C22" s="75">
        <v>13755</v>
      </c>
      <c r="D22" s="75">
        <v>20158561</v>
      </c>
      <c r="E22" s="75">
        <v>902</v>
      </c>
      <c r="F22" s="75">
        <v>1978539.667960003</v>
      </c>
      <c r="G22" s="63">
        <f t="shared" si="2"/>
        <v>6.5576154125772446</v>
      </c>
      <c r="H22" s="63">
        <f t="shared" si="3"/>
        <v>9.8148854373087602</v>
      </c>
      <c r="I22" s="75">
        <v>3732</v>
      </c>
      <c r="J22" s="75">
        <v>3862326.6064200141</v>
      </c>
      <c r="K22" s="75"/>
      <c r="L22" s="75"/>
      <c r="M22" s="75"/>
      <c r="N22" s="75"/>
      <c r="O22" s="75"/>
      <c r="P22" s="75"/>
      <c r="Q22" s="75"/>
      <c r="R22" s="118"/>
    </row>
    <row r="23" spans="1:18" ht="15" customHeight="1" x14ac:dyDescent="0.25">
      <c r="A23" s="14"/>
      <c r="B23" s="22" t="s">
        <v>35</v>
      </c>
      <c r="C23" s="75">
        <v>0</v>
      </c>
      <c r="D23" s="75">
        <v>0</v>
      </c>
      <c r="E23" s="75">
        <v>0</v>
      </c>
      <c r="F23" s="75">
        <v>0</v>
      </c>
      <c r="G23" s="63" t="e">
        <f t="shared" si="2"/>
        <v>#DIV/0!</v>
      </c>
      <c r="H23" s="63" t="e">
        <f t="shared" si="3"/>
        <v>#DIV/0!</v>
      </c>
      <c r="I23" s="75">
        <v>0</v>
      </c>
      <c r="J23" s="75">
        <v>0</v>
      </c>
      <c r="K23" s="75"/>
      <c r="L23" s="75"/>
      <c r="M23" s="75"/>
      <c r="N23" s="75"/>
      <c r="O23" s="75"/>
      <c r="P23" s="75"/>
      <c r="Q23" s="75"/>
      <c r="R23" s="118"/>
    </row>
    <row r="24" spans="1:18" ht="15" customHeight="1" x14ac:dyDescent="0.25">
      <c r="A24" s="10" t="s">
        <v>36</v>
      </c>
      <c r="B24" s="11" t="s">
        <v>37</v>
      </c>
      <c r="C24" s="74">
        <v>4003</v>
      </c>
      <c r="D24" s="74">
        <v>621553</v>
      </c>
      <c r="E24" s="74">
        <v>0</v>
      </c>
      <c r="F24" s="74">
        <v>0</v>
      </c>
      <c r="G24" s="63">
        <f t="shared" si="2"/>
        <v>0</v>
      </c>
      <c r="H24" s="63">
        <f t="shared" si="3"/>
        <v>0</v>
      </c>
      <c r="I24" s="74">
        <v>0</v>
      </c>
      <c r="J24" s="74">
        <v>0</v>
      </c>
      <c r="K24" s="74"/>
      <c r="L24" s="74"/>
      <c r="M24" s="74"/>
      <c r="N24" s="74"/>
      <c r="O24" s="74"/>
      <c r="P24" s="74"/>
      <c r="Q24" s="74"/>
      <c r="R24" s="117"/>
    </row>
    <row r="25" spans="1:18" ht="15" customHeight="1" x14ac:dyDescent="0.25">
      <c r="A25" s="10" t="s">
        <v>38</v>
      </c>
      <c r="B25" s="11" t="s">
        <v>39</v>
      </c>
      <c r="C25" s="74">
        <v>9285</v>
      </c>
      <c r="D25" s="74">
        <v>3230634</v>
      </c>
      <c r="E25" s="74">
        <v>3563</v>
      </c>
      <c r="F25" s="74">
        <v>1223110.6449899999</v>
      </c>
      <c r="G25" s="63">
        <f t="shared" si="2"/>
        <v>38.373721055465801</v>
      </c>
      <c r="H25" s="63">
        <f t="shared" si="3"/>
        <v>37.85977133250006</v>
      </c>
      <c r="I25" s="74">
        <v>13910</v>
      </c>
      <c r="J25" s="74">
        <v>5087356.9450600008</v>
      </c>
      <c r="K25" s="74"/>
      <c r="L25" s="74"/>
      <c r="M25" s="74"/>
      <c r="N25" s="74"/>
      <c r="O25" s="74"/>
      <c r="P25" s="74"/>
      <c r="Q25" s="74"/>
      <c r="R25" s="117"/>
    </row>
    <row r="26" spans="1:18" ht="15" customHeight="1" x14ac:dyDescent="0.25">
      <c r="A26" s="10" t="s">
        <v>40</v>
      </c>
      <c r="B26" s="11" t="s">
        <v>41</v>
      </c>
      <c r="C26" s="74">
        <v>17099</v>
      </c>
      <c r="D26" s="74">
        <v>13557095.000000004</v>
      </c>
      <c r="E26" s="74">
        <v>2669</v>
      </c>
      <c r="F26" s="74">
        <v>3641496.8197699999</v>
      </c>
      <c r="G26" s="63">
        <f t="shared" si="2"/>
        <v>15.609099947365342</v>
      </c>
      <c r="H26" s="63">
        <f t="shared" si="3"/>
        <v>26.860450706954541</v>
      </c>
      <c r="I26" s="74">
        <v>19888</v>
      </c>
      <c r="J26" s="74">
        <v>25963835.312099997</v>
      </c>
      <c r="K26" s="74"/>
      <c r="L26" s="74"/>
      <c r="M26" s="74"/>
      <c r="N26" s="74"/>
      <c r="O26" s="74"/>
      <c r="P26" s="74"/>
      <c r="Q26" s="74"/>
      <c r="R26" s="117"/>
    </row>
    <row r="27" spans="1:18" ht="15" customHeight="1" x14ac:dyDescent="0.25">
      <c r="A27" s="10" t="s">
        <v>42</v>
      </c>
      <c r="B27" s="11" t="s">
        <v>43</v>
      </c>
      <c r="C27" s="74">
        <v>5147</v>
      </c>
      <c r="D27" s="74">
        <v>976281.00000000012</v>
      </c>
      <c r="E27" s="74">
        <v>6</v>
      </c>
      <c r="F27" s="74">
        <v>2259.9</v>
      </c>
      <c r="G27" s="63">
        <f t="shared" si="2"/>
        <v>0.11657276083155237</v>
      </c>
      <c r="H27" s="63">
        <f t="shared" si="3"/>
        <v>0.23148048563886828</v>
      </c>
      <c r="I27" s="74">
        <v>8</v>
      </c>
      <c r="J27" s="74">
        <v>2717.1069199999997</v>
      </c>
      <c r="K27" s="74"/>
      <c r="L27" s="74"/>
      <c r="M27" s="74"/>
      <c r="N27" s="74"/>
      <c r="O27" s="74"/>
      <c r="P27" s="74"/>
      <c r="Q27" s="74"/>
      <c r="R27" s="117"/>
    </row>
    <row r="28" spans="1:18" ht="15" customHeight="1" x14ac:dyDescent="0.25">
      <c r="A28" s="10" t="s">
        <v>44</v>
      </c>
      <c r="B28" s="11" t="s">
        <v>45</v>
      </c>
      <c r="C28" s="74">
        <v>7148</v>
      </c>
      <c r="D28" s="74">
        <v>1781845</v>
      </c>
      <c r="E28" s="74"/>
      <c r="F28" s="74"/>
      <c r="G28" s="63">
        <f t="shared" si="2"/>
        <v>0</v>
      </c>
      <c r="H28" s="63">
        <f t="shared" si="3"/>
        <v>0</v>
      </c>
      <c r="I28" s="74">
        <v>4</v>
      </c>
      <c r="J28" s="74">
        <v>247.44421</v>
      </c>
      <c r="K28" s="74"/>
      <c r="L28" s="74"/>
      <c r="M28" s="74"/>
      <c r="N28" s="74"/>
      <c r="O28" s="74"/>
      <c r="P28" s="74"/>
      <c r="Q28" s="74"/>
      <c r="R28" s="117"/>
    </row>
    <row r="29" spans="1:18" ht="15" customHeight="1" x14ac:dyDescent="0.25">
      <c r="A29" s="10" t="s">
        <v>46</v>
      </c>
      <c r="B29" s="11" t="s">
        <v>47</v>
      </c>
      <c r="C29" s="74">
        <v>13551</v>
      </c>
      <c r="D29" s="74">
        <v>3432740.0000000009</v>
      </c>
      <c r="E29" s="74">
        <v>4206</v>
      </c>
      <c r="F29" s="74">
        <v>8449081.8320700005</v>
      </c>
      <c r="G29" s="63">
        <f t="shared" si="2"/>
        <v>31.038299756475535</v>
      </c>
      <c r="H29" s="63">
        <f t="shared" si="3"/>
        <v>246.13229758356292</v>
      </c>
      <c r="I29" s="74">
        <v>5892</v>
      </c>
      <c r="J29" s="74">
        <v>4964755.0677800002</v>
      </c>
      <c r="K29" s="74"/>
      <c r="L29" s="74"/>
      <c r="M29" s="74"/>
      <c r="N29" s="74"/>
      <c r="O29" s="74"/>
      <c r="P29" s="74"/>
      <c r="Q29" s="74"/>
      <c r="R29" s="117"/>
    </row>
    <row r="30" spans="1:18" ht="15" customHeight="1" x14ac:dyDescent="0.25">
      <c r="A30" s="14"/>
      <c r="B30" s="18" t="s">
        <v>48</v>
      </c>
      <c r="C30" s="75">
        <v>0</v>
      </c>
      <c r="D30" s="75">
        <v>0</v>
      </c>
      <c r="E30" s="75">
        <v>0</v>
      </c>
      <c r="F30" s="75">
        <v>0</v>
      </c>
      <c r="G30" s="63" t="e">
        <f t="shared" si="2"/>
        <v>#DIV/0!</v>
      </c>
      <c r="H30" s="63" t="e">
        <f t="shared" si="3"/>
        <v>#DIV/0!</v>
      </c>
      <c r="I30" s="75">
        <v>0</v>
      </c>
      <c r="J30" s="75">
        <v>0</v>
      </c>
      <c r="K30" s="75"/>
      <c r="L30" s="75"/>
      <c r="M30" s="75"/>
      <c r="N30" s="75"/>
      <c r="O30" s="75"/>
      <c r="P30" s="75"/>
      <c r="Q30" s="75"/>
      <c r="R30" s="118"/>
    </row>
    <row r="31" spans="1:18" ht="15" customHeight="1" x14ac:dyDescent="0.25">
      <c r="A31" s="23">
        <v>2</v>
      </c>
      <c r="B31" s="24" t="s">
        <v>49</v>
      </c>
      <c r="C31" s="75">
        <f>C12+C18+C24+C25+C26+C27+C28+C29</f>
        <v>329939.19999999995</v>
      </c>
      <c r="D31" s="75">
        <f t="shared" ref="D31:F31" si="6">D12+D18+D24+D25+D26+D27+D28+D29</f>
        <v>171603519.95543936</v>
      </c>
      <c r="E31" s="75">
        <f t="shared" si="6"/>
        <v>99079</v>
      </c>
      <c r="F31" s="75">
        <f t="shared" si="6"/>
        <v>51577378.089270003</v>
      </c>
      <c r="G31" s="63">
        <f t="shared" si="2"/>
        <v>30.02947209667721</v>
      </c>
      <c r="H31" s="63">
        <f t="shared" si="3"/>
        <v>30.056130610061615</v>
      </c>
      <c r="I31" s="75">
        <f t="shared" ref="I31:J31" si="7">I12+I18+I24+I25+I26+I27+I28+I29</f>
        <v>297477</v>
      </c>
      <c r="J31" s="75">
        <f t="shared" si="7"/>
        <v>201500555.07688001</v>
      </c>
      <c r="K31" s="75"/>
      <c r="L31" s="75"/>
      <c r="M31" s="75"/>
      <c r="N31" s="75"/>
      <c r="O31" s="75"/>
      <c r="P31" s="75"/>
      <c r="Q31" s="75"/>
      <c r="R31" s="118"/>
    </row>
    <row r="32" spans="1:18" ht="15" customHeight="1" x14ac:dyDescent="0.25">
      <c r="A32" s="14">
        <v>3</v>
      </c>
      <c r="B32" s="25" t="s">
        <v>50</v>
      </c>
      <c r="C32" s="75">
        <v>49589</v>
      </c>
      <c r="D32" s="75">
        <v>178390725.00000003</v>
      </c>
      <c r="E32" s="75">
        <v>58032</v>
      </c>
      <c r="F32" s="75">
        <v>10913802.508469999</v>
      </c>
      <c r="G32" s="63">
        <f t="shared" si="2"/>
        <v>117.02595333642543</v>
      </c>
      <c r="H32" s="63">
        <f t="shared" si="3"/>
        <v>6.1179203730855383</v>
      </c>
      <c r="I32" s="75">
        <v>183178</v>
      </c>
      <c r="J32" s="75">
        <v>40437626.952980004</v>
      </c>
      <c r="K32" s="75"/>
      <c r="L32" s="75"/>
      <c r="M32" s="75"/>
      <c r="N32" s="75"/>
      <c r="O32" s="75"/>
      <c r="P32" s="75"/>
      <c r="Q32" s="75"/>
      <c r="R32" s="118"/>
    </row>
    <row r="33" spans="1:18" ht="15" customHeight="1" thickBot="1" x14ac:dyDescent="0.3">
      <c r="A33" s="26"/>
      <c r="B33" s="27" t="s">
        <v>51</v>
      </c>
      <c r="C33" s="72"/>
      <c r="D33" s="72"/>
      <c r="E33" s="72">
        <v>8755</v>
      </c>
      <c r="F33" s="72">
        <v>516133.98474000004</v>
      </c>
      <c r="G33" s="63" t="e">
        <f t="shared" si="2"/>
        <v>#DIV/0!</v>
      </c>
      <c r="H33" s="63" t="e">
        <f t="shared" si="3"/>
        <v>#DIV/0!</v>
      </c>
      <c r="I33" s="72">
        <v>37795</v>
      </c>
      <c r="J33" s="72">
        <v>2181767.2062600008</v>
      </c>
      <c r="K33" s="72"/>
      <c r="L33" s="72"/>
      <c r="M33" s="72"/>
      <c r="N33" s="72"/>
      <c r="O33" s="72"/>
      <c r="P33" s="72"/>
      <c r="Q33" s="72"/>
      <c r="R33" s="119"/>
    </row>
    <row r="34" spans="1:18" s="9" customFormat="1" ht="15" customHeight="1" x14ac:dyDescent="0.25">
      <c r="A34" s="30">
        <v>4</v>
      </c>
      <c r="B34" s="31" t="s">
        <v>52</v>
      </c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32" t="s">
        <v>53</v>
      </c>
      <c r="B35" s="16" t="s">
        <v>54</v>
      </c>
      <c r="C35" s="75">
        <v>200</v>
      </c>
      <c r="D35" s="75">
        <v>100000</v>
      </c>
      <c r="E35" s="75">
        <v>14</v>
      </c>
      <c r="F35" s="75">
        <v>37919.486270000001</v>
      </c>
      <c r="G35" s="63">
        <f t="shared" ref="G35:G41" si="8">E35/C35*100</f>
        <v>7.0000000000000009</v>
      </c>
      <c r="H35" s="63">
        <f t="shared" ref="H35:H41" si="9">F35/D35*100</f>
        <v>37.91948627</v>
      </c>
      <c r="I35" s="75">
        <v>62</v>
      </c>
      <c r="J35" s="75">
        <v>229742.94753</v>
      </c>
      <c r="K35" s="75"/>
      <c r="L35" s="75"/>
      <c r="M35" s="75"/>
      <c r="N35" s="75"/>
      <c r="O35" s="75"/>
      <c r="P35" s="75"/>
      <c r="Q35" s="75"/>
      <c r="R35" s="118"/>
    </row>
    <row r="36" spans="1:18" ht="15" customHeight="1" x14ac:dyDescent="0.25">
      <c r="A36" s="32" t="s">
        <v>55</v>
      </c>
      <c r="B36" s="16" t="s">
        <v>39</v>
      </c>
      <c r="C36" s="75">
        <v>962</v>
      </c>
      <c r="D36" s="75">
        <v>1016214.0000000001</v>
      </c>
      <c r="E36" s="75">
        <v>734</v>
      </c>
      <c r="F36" s="75">
        <v>1586772.7209100001</v>
      </c>
      <c r="G36" s="63">
        <f t="shared" si="8"/>
        <v>76.299376299376291</v>
      </c>
      <c r="H36" s="63">
        <f t="shared" si="9"/>
        <v>156.14552849203022</v>
      </c>
      <c r="I36" s="75">
        <v>1985</v>
      </c>
      <c r="J36" s="75">
        <v>2034874.7106700002</v>
      </c>
      <c r="K36" s="75"/>
      <c r="L36" s="75"/>
      <c r="M36" s="75"/>
      <c r="N36" s="75"/>
      <c r="O36" s="75"/>
      <c r="P36" s="75"/>
      <c r="Q36" s="75"/>
      <c r="R36" s="118"/>
    </row>
    <row r="37" spans="1:18" ht="15" customHeight="1" x14ac:dyDescent="0.25">
      <c r="A37" s="32" t="s">
        <v>56</v>
      </c>
      <c r="B37" s="16" t="s">
        <v>57</v>
      </c>
      <c r="C37" s="75">
        <v>19745</v>
      </c>
      <c r="D37" s="75">
        <v>151883747.00000003</v>
      </c>
      <c r="E37" s="75">
        <v>2872</v>
      </c>
      <c r="F37" s="75">
        <v>17601638.309390001</v>
      </c>
      <c r="G37" s="63">
        <f t="shared" si="8"/>
        <v>14.545454545454545</v>
      </c>
      <c r="H37" s="63">
        <f t="shared" si="9"/>
        <v>11.58888864480674</v>
      </c>
      <c r="I37" s="75">
        <v>9717</v>
      </c>
      <c r="J37" s="75">
        <v>65063100.590580001</v>
      </c>
      <c r="K37" s="75"/>
      <c r="L37" s="75"/>
      <c r="M37" s="75"/>
      <c r="N37" s="75"/>
      <c r="O37" s="75"/>
      <c r="P37" s="75"/>
      <c r="Q37" s="75"/>
      <c r="R37" s="118"/>
    </row>
    <row r="38" spans="1:18" ht="15" customHeight="1" x14ac:dyDescent="0.25">
      <c r="A38" s="32" t="s">
        <v>58</v>
      </c>
      <c r="B38" s="16" t="s">
        <v>59</v>
      </c>
      <c r="C38" s="75">
        <v>12476</v>
      </c>
      <c r="D38" s="75">
        <v>184018972</v>
      </c>
      <c r="E38" s="75">
        <v>14870</v>
      </c>
      <c r="F38" s="75">
        <v>3290534.6791399997</v>
      </c>
      <c r="G38" s="63">
        <f t="shared" si="8"/>
        <v>119.18884257774928</v>
      </c>
      <c r="H38" s="63">
        <f t="shared" si="9"/>
        <v>1.7881496909677335</v>
      </c>
      <c r="I38" s="75">
        <v>36375</v>
      </c>
      <c r="J38" s="75">
        <v>7984202.9931999994</v>
      </c>
      <c r="K38" s="75"/>
      <c r="L38" s="75"/>
      <c r="M38" s="75"/>
      <c r="N38" s="75"/>
      <c r="O38" s="75"/>
      <c r="P38" s="75"/>
      <c r="Q38" s="75"/>
      <c r="R38" s="118"/>
    </row>
    <row r="39" spans="1:18" ht="15" customHeight="1" x14ac:dyDescent="0.25">
      <c r="A39" s="32" t="s">
        <v>60</v>
      </c>
      <c r="B39" s="16" t="s">
        <v>47</v>
      </c>
      <c r="C39" s="75">
        <v>52836</v>
      </c>
      <c r="D39" s="75">
        <v>798209435.99999988</v>
      </c>
      <c r="E39" s="75">
        <v>21788</v>
      </c>
      <c r="F39" s="75">
        <v>454900506.25016999</v>
      </c>
      <c r="G39" s="63">
        <f t="shared" si="8"/>
        <v>41.237035354682412</v>
      </c>
      <c r="H39" s="63">
        <f t="shared" si="9"/>
        <v>56.990118850232442</v>
      </c>
      <c r="I39" s="75">
        <v>50567</v>
      </c>
      <c r="J39" s="75">
        <v>969892704.49368989</v>
      </c>
      <c r="K39" s="75"/>
      <c r="L39" s="75"/>
      <c r="M39" s="75"/>
      <c r="N39" s="75"/>
      <c r="O39" s="75"/>
      <c r="P39" s="75"/>
      <c r="Q39" s="75"/>
      <c r="R39" s="118"/>
    </row>
    <row r="40" spans="1:18" ht="15" customHeight="1" thickBot="1" x14ac:dyDescent="0.3">
      <c r="A40" s="33">
        <v>5</v>
      </c>
      <c r="B40" s="34" t="s">
        <v>61</v>
      </c>
      <c r="C40" s="72">
        <f>C35+C36+C37+C38+C39</f>
        <v>86219</v>
      </c>
      <c r="D40" s="72">
        <f t="shared" ref="D40:F40" si="10">D35+D36+D37+D38+D39</f>
        <v>1135228369</v>
      </c>
      <c r="E40" s="72">
        <f t="shared" si="10"/>
        <v>40278</v>
      </c>
      <c r="F40" s="72">
        <f t="shared" si="10"/>
        <v>477417371.44588</v>
      </c>
      <c r="G40" s="63">
        <f t="shared" si="8"/>
        <v>46.715921084679714</v>
      </c>
      <c r="H40" s="63">
        <f t="shared" si="9"/>
        <v>42.05474285904495</v>
      </c>
      <c r="I40" s="72">
        <f t="shared" ref="I40:J40" si="11">I35+I36+I37+I38+I39</f>
        <v>98706</v>
      </c>
      <c r="J40" s="72">
        <f t="shared" si="11"/>
        <v>1045204625.7356699</v>
      </c>
      <c r="K40" s="72"/>
      <c r="L40" s="72"/>
      <c r="M40" s="72"/>
      <c r="N40" s="72"/>
      <c r="O40" s="72"/>
      <c r="P40" s="72"/>
      <c r="Q40" s="72"/>
      <c r="R40" s="119"/>
    </row>
    <row r="41" spans="1:18" s="9" customFormat="1" ht="15" customHeight="1" thickBot="1" x14ac:dyDescent="0.3">
      <c r="A41" s="35"/>
      <c r="B41" s="36" t="s">
        <v>62</v>
      </c>
      <c r="C41" s="60">
        <f>C31+C40</f>
        <v>416158.19999999995</v>
      </c>
      <c r="D41" s="60">
        <f t="shared" ref="D41:F41" si="12">D31+D40</f>
        <v>1306831888.9554393</v>
      </c>
      <c r="E41" s="62">
        <f t="shared" si="12"/>
        <v>139357</v>
      </c>
      <c r="F41" s="62">
        <f t="shared" si="12"/>
        <v>528994749.53514999</v>
      </c>
      <c r="G41" s="62">
        <f t="shared" si="8"/>
        <v>33.486544299739862</v>
      </c>
      <c r="H41" s="62">
        <f t="shared" si="9"/>
        <v>40.479173641682372</v>
      </c>
      <c r="I41" s="120">
        <f t="shared" ref="I41:J41" si="13">I31+I40</f>
        <v>396183</v>
      </c>
      <c r="J41" s="60">
        <f t="shared" si="13"/>
        <v>1246705180.8125498</v>
      </c>
      <c r="K41" s="120"/>
      <c r="L41" s="120"/>
      <c r="M41" s="120"/>
      <c r="N41" s="120"/>
      <c r="O41" s="120"/>
      <c r="P41" s="120"/>
      <c r="Q41" s="120"/>
      <c r="R41" s="12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A8:A10"/>
    <mergeCell ref="B8:B10"/>
    <mergeCell ref="C8:J8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28" zoomScaleNormal="100" workbookViewId="0">
      <selection activeCell="I42" sqref="I42:J42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4">
        <f>C13+C14+C15</f>
        <v>389708.2</v>
      </c>
      <c r="D12" s="74">
        <f t="shared" ref="D12:F12" si="0">D13+D14+D15</f>
        <v>44074184.204695493</v>
      </c>
      <c r="E12" s="74">
        <f t="shared" si="0"/>
        <v>265243</v>
      </c>
      <c r="F12" s="74">
        <f t="shared" si="0"/>
        <v>27236144.006160002</v>
      </c>
      <c r="G12" s="58">
        <f>E12/C12*100</f>
        <v>68.061949941007143</v>
      </c>
      <c r="H12" s="58">
        <f>F12/D12*100</f>
        <v>61.796138709377104</v>
      </c>
      <c r="I12" s="74">
        <f t="shared" ref="I12:J12" si="1">I13+I14+I15</f>
        <v>345039</v>
      </c>
      <c r="J12" s="74">
        <f t="shared" si="1"/>
        <v>41897219.901079997</v>
      </c>
      <c r="K12" s="74"/>
      <c r="L12" s="74"/>
      <c r="M12" s="74"/>
      <c r="N12" s="74"/>
      <c r="O12" s="74"/>
      <c r="P12" s="74"/>
      <c r="Q12" s="74"/>
      <c r="R12" s="117"/>
    </row>
    <row r="13" spans="1:18" ht="15" customHeight="1" x14ac:dyDescent="0.25">
      <c r="A13" s="14" t="s">
        <v>17</v>
      </c>
      <c r="B13" s="15" t="s">
        <v>18</v>
      </c>
      <c r="C13" s="75">
        <v>373521.2</v>
      </c>
      <c r="D13" s="75">
        <v>38280585.813183203</v>
      </c>
      <c r="E13" s="75">
        <v>264913</v>
      </c>
      <c r="F13" s="75">
        <v>23827191.76376</v>
      </c>
      <c r="G13" s="58">
        <f>E13/C13*100</f>
        <v>70.923149743575465</v>
      </c>
      <c r="H13" s="58">
        <f>F13/D13*100</f>
        <v>62.243540054588998</v>
      </c>
      <c r="I13" s="75">
        <v>344078</v>
      </c>
      <c r="J13" s="75">
        <v>38286545.817259997</v>
      </c>
      <c r="K13" s="75"/>
      <c r="L13" s="75"/>
      <c r="M13" s="75"/>
      <c r="N13" s="75"/>
      <c r="O13" s="75"/>
      <c r="P13" s="75"/>
      <c r="Q13" s="75"/>
      <c r="R13" s="118"/>
    </row>
    <row r="14" spans="1:18" ht="15" customHeight="1" x14ac:dyDescent="0.25">
      <c r="A14" s="14" t="s">
        <v>19</v>
      </c>
      <c r="B14" s="15" t="s">
        <v>20</v>
      </c>
      <c r="C14" s="75">
        <v>10066</v>
      </c>
      <c r="D14" s="75">
        <v>3840434.0580875799</v>
      </c>
      <c r="E14" s="75">
        <v>41</v>
      </c>
      <c r="F14" s="75">
        <v>58848.544999999998</v>
      </c>
      <c r="G14" s="58">
        <f t="shared" ref="G14:G33" si="2">E14/C14*100</f>
        <v>0.40731174249950325</v>
      </c>
      <c r="H14" s="58">
        <f t="shared" ref="H14:H33" si="3">F14/D14*100</f>
        <v>1.5323409830737933</v>
      </c>
      <c r="I14" s="75">
        <v>367</v>
      </c>
      <c r="J14" s="75">
        <v>220242.89343</v>
      </c>
      <c r="K14" s="75"/>
      <c r="L14" s="75"/>
      <c r="M14" s="75"/>
      <c r="N14" s="75"/>
      <c r="O14" s="75"/>
      <c r="P14" s="75"/>
      <c r="Q14" s="75"/>
      <c r="R14" s="118"/>
    </row>
    <row r="15" spans="1:18" ht="15" customHeight="1" x14ac:dyDescent="0.25">
      <c r="A15" s="14" t="s">
        <v>21</v>
      </c>
      <c r="B15" s="15" t="s">
        <v>22</v>
      </c>
      <c r="C15" s="75">
        <v>6121</v>
      </c>
      <c r="D15" s="75">
        <v>1953164.3334247069</v>
      </c>
      <c r="E15" s="75">
        <v>289</v>
      </c>
      <c r="F15" s="75">
        <v>3350103.6973999999</v>
      </c>
      <c r="G15" s="58">
        <f t="shared" si="2"/>
        <v>4.721450743342591</v>
      </c>
      <c r="H15" s="58">
        <f t="shared" si="3"/>
        <v>171.5218550773902</v>
      </c>
      <c r="I15" s="75">
        <v>594</v>
      </c>
      <c r="J15" s="75">
        <v>3390431.1903899997</v>
      </c>
      <c r="K15" s="75"/>
      <c r="L15" s="75"/>
      <c r="M15" s="75"/>
      <c r="N15" s="75"/>
      <c r="O15" s="75"/>
      <c r="P15" s="75"/>
      <c r="Q15" s="75"/>
      <c r="R15" s="118"/>
    </row>
    <row r="16" spans="1:18" ht="15" customHeight="1" x14ac:dyDescent="0.25">
      <c r="A16" s="14"/>
      <c r="B16" s="18" t="s">
        <v>23</v>
      </c>
      <c r="C16" s="75"/>
      <c r="D16" s="75">
        <v>0</v>
      </c>
      <c r="E16" s="75">
        <v>229</v>
      </c>
      <c r="F16" s="75">
        <v>1251620.3125600005</v>
      </c>
      <c r="G16" s="58" t="e">
        <f t="shared" si="2"/>
        <v>#DIV/0!</v>
      </c>
      <c r="H16" s="58" t="e">
        <f t="shared" si="3"/>
        <v>#DIV/0!</v>
      </c>
      <c r="I16" s="75">
        <v>605</v>
      </c>
      <c r="J16" s="75">
        <v>2457609.9349799999</v>
      </c>
      <c r="K16" s="75"/>
      <c r="L16" s="75"/>
      <c r="M16" s="75"/>
      <c r="N16" s="75"/>
      <c r="O16" s="75"/>
      <c r="P16" s="75"/>
      <c r="Q16" s="75"/>
      <c r="R16" s="118"/>
    </row>
    <row r="17" spans="1:18" ht="15" customHeight="1" x14ac:dyDescent="0.25">
      <c r="A17" s="14"/>
      <c r="B17" s="18" t="s">
        <v>24</v>
      </c>
      <c r="C17" s="75"/>
      <c r="D17" s="75">
        <v>0</v>
      </c>
      <c r="E17" s="75">
        <v>86795</v>
      </c>
      <c r="F17" s="75">
        <v>7108892.4075700007</v>
      </c>
      <c r="G17" s="58" t="e">
        <f t="shared" si="2"/>
        <v>#DIV/0!</v>
      </c>
      <c r="H17" s="58" t="e">
        <f t="shared" si="3"/>
        <v>#DIV/0!</v>
      </c>
      <c r="I17" s="75">
        <v>267593</v>
      </c>
      <c r="J17" s="75">
        <v>31141721.999999996</v>
      </c>
      <c r="K17" s="75"/>
      <c r="L17" s="75"/>
      <c r="M17" s="75"/>
      <c r="N17" s="75"/>
      <c r="O17" s="75"/>
      <c r="P17" s="75"/>
      <c r="Q17" s="75"/>
      <c r="R17" s="118"/>
    </row>
    <row r="18" spans="1:18" ht="15" customHeight="1" x14ac:dyDescent="0.25">
      <c r="A18" s="10" t="s">
        <v>25</v>
      </c>
      <c r="B18" s="19" t="s">
        <v>26</v>
      </c>
      <c r="C18" s="74">
        <f>C19+C20+C21+C22</f>
        <v>87859</v>
      </c>
      <c r="D18" s="74">
        <f t="shared" ref="D18:F18" si="4">D19+D20+D21+D22</f>
        <v>67225102</v>
      </c>
      <c r="E18" s="74">
        <f t="shared" si="4"/>
        <v>17343</v>
      </c>
      <c r="F18" s="74">
        <f t="shared" si="4"/>
        <v>27332657.115819998</v>
      </c>
      <c r="G18" s="58">
        <f t="shared" si="2"/>
        <v>19.739582740527435</v>
      </c>
      <c r="H18" s="58">
        <f t="shared" si="3"/>
        <v>40.658409288571995</v>
      </c>
      <c r="I18" s="74">
        <f t="shared" ref="I18:J18" si="5">I19+I20+I21+I22</f>
        <v>67710</v>
      </c>
      <c r="J18" s="74">
        <f t="shared" si="5"/>
        <v>57729895.608439997</v>
      </c>
      <c r="K18" s="74"/>
      <c r="L18" s="74"/>
      <c r="M18" s="74"/>
      <c r="N18" s="74"/>
      <c r="O18" s="74"/>
      <c r="P18" s="74"/>
      <c r="Q18" s="74"/>
      <c r="R18" s="117"/>
    </row>
    <row r="19" spans="1:18" ht="15" customHeight="1" x14ac:dyDescent="0.25">
      <c r="A19" s="14" t="s">
        <v>27</v>
      </c>
      <c r="B19" s="20" t="s">
        <v>28</v>
      </c>
      <c r="C19" s="75">
        <v>16882</v>
      </c>
      <c r="D19" s="75">
        <v>7143812</v>
      </c>
      <c r="E19" s="75">
        <v>14564</v>
      </c>
      <c r="F19" s="75">
        <v>7327960.1466000006</v>
      </c>
      <c r="G19" s="58">
        <f t="shared" si="2"/>
        <v>86.269399360265382</v>
      </c>
      <c r="H19" s="58">
        <f t="shared" si="3"/>
        <v>102.57772946152559</v>
      </c>
      <c r="I19" s="75">
        <v>59671</v>
      </c>
      <c r="J19" s="75">
        <v>19129161.124279998</v>
      </c>
      <c r="K19" s="75"/>
      <c r="L19" s="75"/>
      <c r="M19" s="75"/>
      <c r="N19" s="75"/>
      <c r="O19" s="75"/>
      <c r="P19" s="75"/>
      <c r="Q19" s="75"/>
      <c r="R19" s="118"/>
    </row>
    <row r="20" spans="1:18" ht="15" customHeight="1" x14ac:dyDescent="0.25">
      <c r="A20" s="14" t="s">
        <v>29</v>
      </c>
      <c r="B20" s="21" t="s">
        <v>30</v>
      </c>
      <c r="C20" s="75">
        <v>57257</v>
      </c>
      <c r="D20" s="75">
        <v>33146112.000000004</v>
      </c>
      <c r="E20" s="75">
        <v>1737</v>
      </c>
      <c r="F20" s="75">
        <v>10697858.490180001</v>
      </c>
      <c r="G20" s="58">
        <f t="shared" si="2"/>
        <v>3.0336902038178737</v>
      </c>
      <c r="H20" s="58">
        <f t="shared" si="3"/>
        <v>32.274851693556094</v>
      </c>
      <c r="I20" s="75">
        <v>3331</v>
      </c>
      <c r="J20" s="75">
        <v>18074036.159570001</v>
      </c>
      <c r="K20" s="75"/>
      <c r="L20" s="75"/>
      <c r="M20" s="75"/>
      <c r="N20" s="75"/>
      <c r="O20" s="75"/>
      <c r="P20" s="75"/>
      <c r="Q20" s="75"/>
      <c r="R20" s="118"/>
    </row>
    <row r="21" spans="1:18" ht="15" customHeight="1" x14ac:dyDescent="0.25">
      <c r="A21" s="14" t="s">
        <v>31</v>
      </c>
      <c r="B21" s="21" t="s">
        <v>32</v>
      </c>
      <c r="C21" s="75">
        <v>5073</v>
      </c>
      <c r="D21" s="75">
        <v>14880649</v>
      </c>
      <c r="E21" s="75">
        <v>83</v>
      </c>
      <c r="F21" s="75">
        <v>7952423.3228500001</v>
      </c>
      <c r="G21" s="58">
        <f t="shared" si="2"/>
        <v>1.636112753794599</v>
      </c>
      <c r="H21" s="58">
        <f t="shared" si="3"/>
        <v>53.441374249537098</v>
      </c>
      <c r="I21" s="75">
        <v>198</v>
      </c>
      <c r="J21" s="75">
        <v>17450169.363419998</v>
      </c>
      <c r="K21" s="75"/>
      <c r="L21" s="75"/>
      <c r="M21" s="75"/>
      <c r="N21" s="75"/>
      <c r="O21" s="75"/>
      <c r="P21" s="75"/>
      <c r="Q21" s="75"/>
      <c r="R21" s="118"/>
    </row>
    <row r="22" spans="1:18" ht="15" customHeight="1" x14ac:dyDescent="0.25">
      <c r="A22" s="14" t="s">
        <v>33</v>
      </c>
      <c r="B22" s="16" t="s">
        <v>34</v>
      </c>
      <c r="C22" s="75">
        <v>8647</v>
      </c>
      <c r="D22" s="75">
        <v>12054528.999999998</v>
      </c>
      <c r="E22" s="75">
        <v>959</v>
      </c>
      <c r="F22" s="75">
        <v>1354415.1561899967</v>
      </c>
      <c r="G22" s="58">
        <f t="shared" si="2"/>
        <v>11.09055163640569</v>
      </c>
      <c r="H22" s="58">
        <f t="shared" si="3"/>
        <v>11.235736843720705</v>
      </c>
      <c r="I22" s="75">
        <v>4510</v>
      </c>
      <c r="J22" s="75">
        <v>3076528.9611700065</v>
      </c>
      <c r="K22" s="75"/>
      <c r="L22" s="75"/>
      <c r="M22" s="75"/>
      <c r="N22" s="75"/>
      <c r="O22" s="75"/>
      <c r="P22" s="75"/>
      <c r="Q22" s="75"/>
      <c r="R22" s="118"/>
    </row>
    <row r="23" spans="1:18" ht="15" customHeight="1" x14ac:dyDescent="0.25">
      <c r="A23" s="14"/>
      <c r="B23" s="22" t="s">
        <v>35</v>
      </c>
      <c r="C23" s="75"/>
      <c r="D23" s="75">
        <v>0</v>
      </c>
      <c r="E23" s="75">
        <v>169</v>
      </c>
      <c r="F23" s="75">
        <v>999900</v>
      </c>
      <c r="G23" s="58" t="e">
        <f t="shared" si="2"/>
        <v>#DIV/0!</v>
      </c>
      <c r="H23" s="58" t="e">
        <f t="shared" si="3"/>
        <v>#DIV/0!</v>
      </c>
      <c r="I23" s="75">
        <v>326</v>
      </c>
      <c r="J23" s="75">
        <v>2595600</v>
      </c>
      <c r="K23" s="75"/>
      <c r="L23" s="75"/>
      <c r="M23" s="75"/>
      <c r="N23" s="75"/>
      <c r="O23" s="75"/>
      <c r="P23" s="75"/>
      <c r="Q23" s="75"/>
      <c r="R23" s="118"/>
    </row>
    <row r="24" spans="1:18" ht="15" customHeight="1" x14ac:dyDescent="0.25">
      <c r="A24" s="10" t="s">
        <v>36</v>
      </c>
      <c r="B24" s="11" t="s">
        <v>37</v>
      </c>
      <c r="C24" s="74">
        <v>2743</v>
      </c>
      <c r="D24" s="74">
        <v>1007534.9999999999</v>
      </c>
      <c r="E24" s="74"/>
      <c r="F24" s="74"/>
      <c r="G24" s="58">
        <f t="shared" si="2"/>
        <v>0</v>
      </c>
      <c r="H24" s="58">
        <f t="shared" si="3"/>
        <v>0</v>
      </c>
      <c r="I24" s="74"/>
      <c r="J24" s="74"/>
      <c r="K24" s="74"/>
      <c r="L24" s="74"/>
      <c r="M24" s="74"/>
      <c r="N24" s="74"/>
      <c r="O24" s="74"/>
      <c r="P24" s="74"/>
      <c r="Q24" s="74"/>
      <c r="R24" s="117"/>
    </row>
    <row r="25" spans="1:18" ht="15" customHeight="1" x14ac:dyDescent="0.25">
      <c r="A25" s="10" t="s">
        <v>38</v>
      </c>
      <c r="B25" s="11" t="s">
        <v>39</v>
      </c>
      <c r="C25" s="74">
        <v>7261</v>
      </c>
      <c r="D25" s="74">
        <v>1817756.0000000002</v>
      </c>
      <c r="E25" s="74">
        <v>1721</v>
      </c>
      <c r="F25" s="74">
        <v>267363.70370000001</v>
      </c>
      <c r="G25" s="58">
        <f t="shared" si="2"/>
        <v>23.701969425698941</v>
      </c>
      <c r="H25" s="58">
        <f t="shared" si="3"/>
        <v>14.70844842212046</v>
      </c>
      <c r="I25" s="74">
        <v>12159</v>
      </c>
      <c r="J25" s="74">
        <v>3246642.53889</v>
      </c>
      <c r="K25" s="74"/>
      <c r="L25" s="74"/>
      <c r="M25" s="74"/>
      <c r="N25" s="74"/>
      <c r="O25" s="74"/>
      <c r="P25" s="74"/>
      <c r="Q25" s="74"/>
      <c r="R25" s="117"/>
    </row>
    <row r="26" spans="1:18" ht="15" customHeight="1" x14ac:dyDescent="0.25">
      <c r="A26" s="10" t="s">
        <v>40</v>
      </c>
      <c r="B26" s="11" t="s">
        <v>41</v>
      </c>
      <c r="C26" s="74">
        <v>13726</v>
      </c>
      <c r="D26" s="74">
        <v>44520351.999999993</v>
      </c>
      <c r="E26" s="74">
        <v>10935</v>
      </c>
      <c r="F26" s="74">
        <v>12350082.458590001</v>
      </c>
      <c r="G26" s="58">
        <f t="shared" si="2"/>
        <v>79.66632667929477</v>
      </c>
      <c r="H26" s="58">
        <f t="shared" si="3"/>
        <v>27.740307306173147</v>
      </c>
      <c r="I26" s="74">
        <v>32825</v>
      </c>
      <c r="J26" s="74">
        <v>55154219.063760005</v>
      </c>
      <c r="K26" s="74"/>
      <c r="L26" s="74"/>
      <c r="M26" s="74"/>
      <c r="N26" s="74"/>
      <c r="O26" s="74"/>
      <c r="P26" s="74"/>
      <c r="Q26" s="74"/>
      <c r="R26" s="117"/>
    </row>
    <row r="27" spans="1:18" ht="15" customHeight="1" x14ac:dyDescent="0.25">
      <c r="A27" s="10" t="s">
        <v>42</v>
      </c>
      <c r="B27" s="11" t="s">
        <v>43</v>
      </c>
      <c r="C27" s="74">
        <v>3122</v>
      </c>
      <c r="D27" s="74">
        <v>585716</v>
      </c>
      <c r="E27" s="74">
        <v>8</v>
      </c>
      <c r="F27" s="74">
        <v>10737.64278</v>
      </c>
      <c r="G27" s="58">
        <f t="shared" si="2"/>
        <v>0.25624599615631005</v>
      </c>
      <c r="H27" s="58">
        <f t="shared" si="3"/>
        <v>1.8332507187783842</v>
      </c>
      <c r="I27" s="74">
        <v>10</v>
      </c>
      <c r="J27" s="74">
        <v>49189.627560000001</v>
      </c>
      <c r="K27" s="74"/>
      <c r="L27" s="74"/>
      <c r="M27" s="74"/>
      <c r="N27" s="74"/>
      <c r="O27" s="74"/>
      <c r="P27" s="74"/>
      <c r="Q27" s="74"/>
      <c r="R27" s="117"/>
    </row>
    <row r="28" spans="1:18" ht="15" customHeight="1" x14ac:dyDescent="0.25">
      <c r="A28" s="10" t="s">
        <v>44</v>
      </c>
      <c r="B28" s="11" t="s">
        <v>45</v>
      </c>
      <c r="C28" s="74">
        <v>5851</v>
      </c>
      <c r="D28" s="74">
        <v>2453668.0000000005</v>
      </c>
      <c r="E28" s="74">
        <v>1</v>
      </c>
      <c r="F28" s="74">
        <v>435</v>
      </c>
      <c r="G28" s="58">
        <f t="shared" si="2"/>
        <v>1.7091095539224065E-2</v>
      </c>
      <c r="H28" s="58">
        <f t="shared" si="3"/>
        <v>1.7728559854063384E-2</v>
      </c>
      <c r="I28" s="74">
        <v>10</v>
      </c>
      <c r="J28" s="74">
        <v>1661.4010499999999</v>
      </c>
      <c r="K28" s="74"/>
      <c r="L28" s="74"/>
      <c r="M28" s="74"/>
      <c r="N28" s="74"/>
      <c r="O28" s="74"/>
      <c r="P28" s="74"/>
      <c r="Q28" s="74"/>
      <c r="R28" s="117"/>
    </row>
    <row r="29" spans="1:18" ht="15" customHeight="1" x14ac:dyDescent="0.25">
      <c r="A29" s="10" t="s">
        <v>46</v>
      </c>
      <c r="B29" s="11" t="s">
        <v>47</v>
      </c>
      <c r="C29" s="74">
        <v>14518</v>
      </c>
      <c r="D29" s="74">
        <v>3035207.0000000005</v>
      </c>
      <c r="E29" s="74">
        <v>26</v>
      </c>
      <c r="F29" s="74">
        <v>5810.7770999999993</v>
      </c>
      <c r="G29" s="58">
        <f t="shared" si="2"/>
        <v>0.17908802865408457</v>
      </c>
      <c r="H29" s="58">
        <f t="shared" si="3"/>
        <v>0.19144582560596357</v>
      </c>
      <c r="I29" s="74">
        <v>1056</v>
      </c>
      <c r="J29" s="74">
        <v>13897.456990000001</v>
      </c>
      <c r="K29" s="74"/>
      <c r="L29" s="74"/>
      <c r="M29" s="74"/>
      <c r="N29" s="74"/>
      <c r="O29" s="74"/>
      <c r="P29" s="74"/>
      <c r="Q29" s="74"/>
      <c r="R29" s="117"/>
    </row>
    <row r="30" spans="1:18" ht="15" customHeight="1" x14ac:dyDescent="0.25">
      <c r="A30" s="14"/>
      <c r="B30" s="18" t="s">
        <v>48</v>
      </c>
      <c r="C30" s="75"/>
      <c r="D30" s="75">
        <v>0</v>
      </c>
      <c r="E30" s="75">
        <v>21</v>
      </c>
      <c r="F30" s="75">
        <v>2800</v>
      </c>
      <c r="G30" s="58" t="e">
        <f t="shared" si="2"/>
        <v>#DIV/0!</v>
      </c>
      <c r="H30" s="58" t="e">
        <f t="shared" si="3"/>
        <v>#DIV/0!</v>
      </c>
      <c r="I30" s="75">
        <v>1066</v>
      </c>
      <c r="J30" s="75">
        <v>13600</v>
      </c>
      <c r="K30" s="75"/>
      <c r="L30" s="75"/>
      <c r="M30" s="75"/>
      <c r="N30" s="75"/>
      <c r="O30" s="75"/>
      <c r="P30" s="75"/>
      <c r="Q30" s="75"/>
      <c r="R30" s="118"/>
    </row>
    <row r="31" spans="1:18" ht="15" customHeight="1" x14ac:dyDescent="0.25">
      <c r="A31" s="23">
        <v>2</v>
      </c>
      <c r="B31" s="24" t="s">
        <v>49</v>
      </c>
      <c r="C31" s="75">
        <f>C12+C18+C24+C25+C26+C27+C28+C29</f>
        <v>524788.19999999995</v>
      </c>
      <c r="D31" s="75">
        <f t="shared" ref="D31:F31" si="6">D12+D18+D24+D25+D26+D27+D28+D29</f>
        <v>164719520.20469549</v>
      </c>
      <c r="E31" s="75">
        <f t="shared" si="6"/>
        <v>295277</v>
      </c>
      <c r="F31" s="75">
        <f t="shared" si="6"/>
        <v>67203230.704149991</v>
      </c>
      <c r="G31" s="58">
        <f t="shared" si="2"/>
        <v>56.265937381976208</v>
      </c>
      <c r="H31" s="58">
        <f t="shared" si="3"/>
        <v>40.79858332554462</v>
      </c>
      <c r="I31" s="75">
        <f t="shared" ref="I31:J31" si="7">I12+I18+I24+I25+I26+I27+I28+I29</f>
        <v>458809</v>
      </c>
      <c r="J31" s="75">
        <f t="shared" si="7"/>
        <v>158092725.59777001</v>
      </c>
      <c r="K31" s="75"/>
      <c r="L31" s="75"/>
      <c r="M31" s="75"/>
      <c r="N31" s="75"/>
      <c r="O31" s="75"/>
      <c r="P31" s="75"/>
      <c r="Q31" s="75"/>
      <c r="R31" s="118"/>
    </row>
    <row r="32" spans="1:18" ht="15" customHeight="1" x14ac:dyDescent="0.25">
      <c r="A32" s="14">
        <v>3</v>
      </c>
      <c r="B32" s="25" t="s">
        <v>50</v>
      </c>
      <c r="C32" s="75">
        <v>70913</v>
      </c>
      <c r="D32" s="75">
        <v>11927313</v>
      </c>
      <c r="E32" s="75">
        <v>119009</v>
      </c>
      <c r="F32" s="75">
        <v>12116869.4278</v>
      </c>
      <c r="G32" s="58">
        <f t="shared" si="2"/>
        <v>167.82395329488247</v>
      </c>
      <c r="H32" s="58">
        <f t="shared" si="3"/>
        <v>101.58926346445338</v>
      </c>
      <c r="I32" s="75">
        <v>306588</v>
      </c>
      <c r="J32" s="75">
        <v>35815135.371519998</v>
      </c>
      <c r="K32" s="75"/>
      <c r="L32" s="75"/>
      <c r="M32" s="75"/>
      <c r="N32" s="75"/>
      <c r="O32" s="75"/>
      <c r="P32" s="75"/>
      <c r="Q32" s="75"/>
      <c r="R32" s="118"/>
    </row>
    <row r="33" spans="1:18" ht="15" customHeight="1" thickBot="1" x14ac:dyDescent="0.3">
      <c r="A33" s="26"/>
      <c r="B33" s="27" t="s">
        <v>51</v>
      </c>
      <c r="C33" s="72"/>
      <c r="D33" s="72">
        <v>0</v>
      </c>
      <c r="E33" s="72">
        <v>13386</v>
      </c>
      <c r="F33" s="72">
        <v>698103.88687000016</v>
      </c>
      <c r="G33" s="58" t="e">
        <f t="shared" si="2"/>
        <v>#DIV/0!</v>
      </c>
      <c r="H33" s="58" t="e">
        <f t="shared" si="3"/>
        <v>#DIV/0!</v>
      </c>
      <c r="I33" s="72">
        <v>40970</v>
      </c>
      <c r="J33" s="72">
        <v>2189076.92985</v>
      </c>
      <c r="K33" s="72"/>
      <c r="L33" s="72"/>
      <c r="M33" s="72"/>
      <c r="N33" s="72"/>
      <c r="O33" s="72"/>
      <c r="P33" s="72"/>
      <c r="Q33" s="72"/>
      <c r="R33" s="119"/>
    </row>
    <row r="34" spans="1:18" s="9" customFormat="1" ht="15" customHeight="1" x14ac:dyDescent="0.25">
      <c r="A34" s="30">
        <v>4</v>
      </c>
      <c r="B34" s="31" t="s">
        <v>52</v>
      </c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32" t="s">
        <v>53</v>
      </c>
      <c r="B35" s="16" t="s">
        <v>54</v>
      </c>
      <c r="C35" s="75">
        <v>0</v>
      </c>
      <c r="D35" s="75">
        <v>0</v>
      </c>
      <c r="E35" s="75">
        <v>0</v>
      </c>
      <c r="F35" s="75">
        <v>0</v>
      </c>
      <c r="G35" s="58" t="e">
        <f t="shared" ref="G35:G41" si="8">E35/C35*100</f>
        <v>#DIV/0!</v>
      </c>
      <c r="H35" s="58" t="e">
        <f t="shared" ref="H35:H41" si="9">F35/D35*100</f>
        <v>#DIV/0!</v>
      </c>
      <c r="I35" s="75">
        <v>0</v>
      </c>
      <c r="J35" s="75">
        <v>0</v>
      </c>
      <c r="K35" s="75"/>
      <c r="L35" s="75"/>
      <c r="M35" s="75"/>
      <c r="N35" s="75"/>
      <c r="O35" s="75"/>
      <c r="P35" s="75"/>
      <c r="Q35" s="75"/>
      <c r="R35" s="118"/>
    </row>
    <row r="36" spans="1:18" ht="15" customHeight="1" x14ac:dyDescent="0.25">
      <c r="A36" s="32" t="s">
        <v>55</v>
      </c>
      <c r="B36" s="16" t="s">
        <v>39</v>
      </c>
      <c r="C36" s="75">
        <v>334</v>
      </c>
      <c r="D36" s="75">
        <v>674260</v>
      </c>
      <c r="E36" s="75">
        <v>18</v>
      </c>
      <c r="F36" s="75">
        <v>8485.4169999999995</v>
      </c>
      <c r="G36" s="58">
        <f t="shared" si="8"/>
        <v>5.3892215568862278</v>
      </c>
      <c r="H36" s="58">
        <f t="shared" si="9"/>
        <v>1.2584784801115296</v>
      </c>
      <c r="I36" s="75">
        <v>183</v>
      </c>
      <c r="J36" s="75">
        <v>429688.15836</v>
      </c>
      <c r="K36" s="75"/>
      <c r="L36" s="75"/>
      <c r="M36" s="75"/>
      <c r="N36" s="75"/>
      <c r="O36" s="75"/>
      <c r="P36" s="75"/>
      <c r="Q36" s="75"/>
      <c r="R36" s="118"/>
    </row>
    <row r="37" spans="1:18" ht="15" customHeight="1" x14ac:dyDescent="0.25">
      <c r="A37" s="32" t="s">
        <v>56</v>
      </c>
      <c r="B37" s="16" t="s">
        <v>57</v>
      </c>
      <c r="C37" s="75">
        <v>11954</v>
      </c>
      <c r="D37" s="75">
        <v>27883025</v>
      </c>
      <c r="E37" s="75">
        <v>239</v>
      </c>
      <c r="F37" s="75">
        <v>108542.98548999999</v>
      </c>
      <c r="G37" s="58">
        <f t="shared" si="8"/>
        <v>1.9993307679437844</v>
      </c>
      <c r="H37" s="58">
        <f t="shared" si="9"/>
        <v>0.38927980550890728</v>
      </c>
      <c r="I37" s="75">
        <v>2328</v>
      </c>
      <c r="J37" s="75">
        <v>6038982.9246499995</v>
      </c>
      <c r="K37" s="75"/>
      <c r="L37" s="75"/>
      <c r="M37" s="75"/>
      <c r="N37" s="75"/>
      <c r="O37" s="75"/>
      <c r="P37" s="75"/>
      <c r="Q37" s="75"/>
      <c r="R37" s="118"/>
    </row>
    <row r="38" spans="1:18" ht="15" customHeight="1" x14ac:dyDescent="0.25">
      <c r="A38" s="32" t="s">
        <v>58</v>
      </c>
      <c r="B38" s="16" t="s">
        <v>59</v>
      </c>
      <c r="C38" s="75">
        <v>1969</v>
      </c>
      <c r="D38" s="75">
        <v>11826366</v>
      </c>
      <c r="E38" s="75">
        <v>12153</v>
      </c>
      <c r="F38" s="75">
        <v>15027235.015520001</v>
      </c>
      <c r="G38" s="58">
        <f t="shared" si="8"/>
        <v>617.21686135093955</v>
      </c>
      <c r="H38" s="58">
        <f t="shared" si="9"/>
        <v>127.06553319523512</v>
      </c>
      <c r="I38" s="75">
        <v>35243</v>
      </c>
      <c r="J38" s="75">
        <v>51475459.765440002</v>
      </c>
      <c r="K38" s="75"/>
      <c r="L38" s="75"/>
      <c r="M38" s="75"/>
      <c r="N38" s="75"/>
      <c r="O38" s="75"/>
      <c r="P38" s="75"/>
      <c r="Q38" s="75"/>
      <c r="R38" s="118"/>
    </row>
    <row r="39" spans="1:18" ht="15" customHeight="1" x14ac:dyDescent="0.25">
      <c r="A39" s="32" t="s">
        <v>60</v>
      </c>
      <c r="B39" s="16" t="s">
        <v>47</v>
      </c>
      <c r="C39" s="75">
        <v>48140</v>
      </c>
      <c r="D39" s="75">
        <v>446069478</v>
      </c>
      <c r="E39" s="75">
        <v>21137</v>
      </c>
      <c r="F39" s="75">
        <v>169578301.03562</v>
      </c>
      <c r="G39" s="58">
        <f t="shared" si="8"/>
        <v>43.907353552139597</v>
      </c>
      <c r="H39" s="58">
        <f t="shared" si="9"/>
        <v>38.016118429788641</v>
      </c>
      <c r="I39" s="75">
        <v>39553</v>
      </c>
      <c r="J39" s="75">
        <v>412013014.05930001</v>
      </c>
      <c r="K39" s="75"/>
      <c r="L39" s="75"/>
      <c r="M39" s="75"/>
      <c r="N39" s="75"/>
      <c r="O39" s="75"/>
      <c r="P39" s="75"/>
      <c r="Q39" s="75"/>
      <c r="R39" s="118"/>
    </row>
    <row r="40" spans="1:18" ht="15" customHeight="1" thickBot="1" x14ac:dyDescent="0.3">
      <c r="A40" s="33">
        <v>5</v>
      </c>
      <c r="B40" s="34" t="s">
        <v>61</v>
      </c>
      <c r="C40" s="72">
        <f>C35+C36+C37+C38+C39</f>
        <v>62397</v>
      </c>
      <c r="D40" s="72">
        <f t="shared" ref="D40:F40" si="10">D35+D36+D37+D38+D39</f>
        <v>486453129</v>
      </c>
      <c r="E40" s="72">
        <f t="shared" si="10"/>
        <v>33547</v>
      </c>
      <c r="F40" s="72">
        <f t="shared" si="10"/>
        <v>184722564.45363</v>
      </c>
      <c r="G40" s="58">
        <f t="shared" si="8"/>
        <v>53.763802746926935</v>
      </c>
      <c r="H40" s="58">
        <f t="shared" si="9"/>
        <v>37.97335312311867</v>
      </c>
      <c r="I40" s="72">
        <f t="shared" ref="I40:J40" si="11">I35+I36+I37+I38+I39</f>
        <v>77307</v>
      </c>
      <c r="J40" s="72">
        <f t="shared" si="11"/>
        <v>469957144.90775001</v>
      </c>
      <c r="K40" s="72"/>
      <c r="L40" s="72"/>
      <c r="M40" s="72"/>
      <c r="N40" s="72"/>
      <c r="O40" s="72"/>
      <c r="P40" s="72"/>
      <c r="Q40" s="72"/>
      <c r="R40" s="119"/>
    </row>
    <row r="41" spans="1:18" s="9" customFormat="1" ht="15" customHeight="1" thickBot="1" x14ac:dyDescent="0.3">
      <c r="A41" s="35"/>
      <c r="B41" s="36" t="s">
        <v>62</v>
      </c>
      <c r="C41" s="62">
        <f>C31+C40</f>
        <v>587185.19999999995</v>
      </c>
      <c r="D41" s="62">
        <f t="shared" ref="D41:F41" si="12">D31+D40</f>
        <v>651172649.20469546</v>
      </c>
      <c r="E41" s="62">
        <f t="shared" si="12"/>
        <v>328824</v>
      </c>
      <c r="F41" s="62">
        <f t="shared" si="12"/>
        <v>251925795.15777999</v>
      </c>
      <c r="G41" s="58">
        <f t="shared" si="8"/>
        <v>56.000049047557745</v>
      </c>
      <c r="H41" s="58">
        <f t="shared" si="9"/>
        <v>38.688018525573447</v>
      </c>
      <c r="I41" s="120">
        <f t="shared" ref="I41:J41" si="13">I31+I40</f>
        <v>536116</v>
      </c>
      <c r="J41" s="60">
        <f t="shared" si="13"/>
        <v>628049870.50551999</v>
      </c>
      <c r="K41" s="120"/>
      <c r="L41" s="120"/>
      <c r="M41" s="120"/>
      <c r="N41" s="120"/>
      <c r="O41" s="120"/>
      <c r="P41" s="120"/>
      <c r="Q41" s="120"/>
      <c r="R41" s="12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7" zoomScaleNormal="100" workbookViewId="0">
      <pane xSplit="2" ySplit="5" topLeftCell="C38" activePane="bottomRight" state="frozen"/>
      <selection activeCell="A7" sqref="A7"/>
      <selection pane="topRight" activeCell="C7" sqref="C7"/>
      <selection pane="bottomLeft" activeCell="A12" sqref="A12"/>
      <selection pane="bottomRight" activeCell="A44" sqref="A44:E44"/>
    </sheetView>
  </sheetViews>
  <sheetFormatPr defaultRowHeight="15" x14ac:dyDescent="0.25"/>
  <cols>
    <col min="1" max="1" width="6.7109375" style="39" bestFit="1" customWidth="1"/>
    <col min="2" max="2" width="74.5703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3.140625" style="2" bestFit="1" customWidth="1"/>
    <col min="8" max="8" width="12.570312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4">
        <f>C13+C14+C15</f>
        <v>80485</v>
      </c>
      <c r="D12" s="74">
        <f t="shared" ref="D12:F12" si="0">D13+D14+D15</f>
        <v>8992866.0398850013</v>
      </c>
      <c r="E12" s="74">
        <f t="shared" si="0"/>
        <v>16569</v>
      </c>
      <c r="F12" s="74">
        <f t="shared" si="0"/>
        <v>4589628.4495299999</v>
      </c>
      <c r="G12" s="58">
        <f>E12/C12*100</f>
        <v>20.586444679132757</v>
      </c>
      <c r="H12" s="58">
        <f>F12/D12*100</f>
        <v>51.036326229859988</v>
      </c>
      <c r="I12" s="74">
        <f t="shared" ref="I12:J12" si="1">I13+I14+I15</f>
        <v>57874</v>
      </c>
      <c r="J12" s="74">
        <f t="shared" si="1"/>
        <v>12136665.500569999</v>
      </c>
      <c r="K12" s="74"/>
      <c r="L12" s="74"/>
      <c r="M12" s="74"/>
      <c r="N12" s="74"/>
      <c r="O12" s="74"/>
      <c r="P12" s="74"/>
      <c r="Q12" s="74"/>
      <c r="R12" s="117"/>
    </row>
    <row r="13" spans="1:18" ht="15" customHeight="1" x14ac:dyDescent="0.25">
      <c r="A13" s="14" t="s">
        <v>17</v>
      </c>
      <c r="B13" s="15" t="s">
        <v>18</v>
      </c>
      <c r="C13" s="75">
        <v>73958</v>
      </c>
      <c r="D13" s="75">
        <v>6873794.7049921397</v>
      </c>
      <c r="E13" s="75">
        <v>16460</v>
      </c>
      <c r="F13" s="75">
        <v>1882661.8049399999</v>
      </c>
      <c r="G13" s="58">
        <f>E13/C13*100</f>
        <v>22.25587495605614</v>
      </c>
      <c r="H13" s="58">
        <f>F13/D13*100</f>
        <v>27.388973423554592</v>
      </c>
      <c r="I13" s="75">
        <v>49499</v>
      </c>
      <c r="J13" s="75">
        <v>6360349.1556299999</v>
      </c>
      <c r="K13" s="75"/>
      <c r="L13" s="75"/>
      <c r="M13" s="75"/>
      <c r="N13" s="75"/>
      <c r="O13" s="75"/>
      <c r="P13" s="75"/>
      <c r="Q13" s="75"/>
      <c r="R13" s="118"/>
    </row>
    <row r="14" spans="1:18" ht="15" customHeight="1" x14ac:dyDescent="0.25">
      <c r="A14" s="14" t="s">
        <v>19</v>
      </c>
      <c r="B14" s="15" t="s">
        <v>20</v>
      </c>
      <c r="C14" s="75">
        <v>4087</v>
      </c>
      <c r="D14" s="75">
        <v>529624.30164487194</v>
      </c>
      <c r="E14" s="75">
        <v>48</v>
      </c>
      <c r="F14" s="75">
        <v>30877.29724</v>
      </c>
      <c r="G14" s="58">
        <f t="shared" ref="G14:G33" si="2">E14/C14*100</f>
        <v>1.1744555908979692</v>
      </c>
      <c r="H14" s="58">
        <f t="shared" ref="H14:H33" si="3">F14/D14*100</f>
        <v>5.8300378483584199</v>
      </c>
      <c r="I14" s="75">
        <v>385</v>
      </c>
      <c r="J14" s="75">
        <v>190593.27966999999</v>
      </c>
      <c r="K14" s="75"/>
      <c r="L14" s="75"/>
      <c r="M14" s="75"/>
      <c r="N14" s="75"/>
      <c r="O14" s="75"/>
      <c r="P14" s="75"/>
      <c r="Q14" s="75"/>
      <c r="R14" s="118"/>
    </row>
    <row r="15" spans="1:18" ht="15" customHeight="1" x14ac:dyDescent="0.25">
      <c r="A15" s="14" t="s">
        <v>21</v>
      </c>
      <c r="B15" s="15" t="s">
        <v>22</v>
      </c>
      <c r="C15" s="75">
        <v>2440</v>
      </c>
      <c r="D15" s="75">
        <v>1589447.0332479901</v>
      </c>
      <c r="E15" s="75">
        <v>61</v>
      </c>
      <c r="F15" s="75">
        <v>2676089.3473499999</v>
      </c>
      <c r="G15" s="58">
        <f t="shared" si="2"/>
        <v>2.5</v>
      </c>
      <c r="H15" s="58">
        <f t="shared" si="3"/>
        <v>168.36606010591538</v>
      </c>
      <c r="I15" s="75">
        <v>7990</v>
      </c>
      <c r="J15" s="75">
        <v>5585723.0652700001</v>
      </c>
      <c r="K15" s="75"/>
      <c r="L15" s="75"/>
      <c r="M15" s="75"/>
      <c r="N15" s="75"/>
      <c r="O15" s="75"/>
      <c r="P15" s="75"/>
      <c r="Q15" s="75"/>
      <c r="R15" s="118"/>
    </row>
    <row r="16" spans="1:18" ht="15" customHeight="1" x14ac:dyDescent="0.25">
      <c r="A16" s="14"/>
      <c r="B16" s="18" t="s">
        <v>23</v>
      </c>
      <c r="C16" s="75"/>
      <c r="D16" s="75"/>
      <c r="E16" s="75"/>
      <c r="F16" s="75"/>
      <c r="G16" s="58" t="e">
        <f t="shared" si="2"/>
        <v>#DIV/0!</v>
      </c>
      <c r="H16" s="58" t="e">
        <f t="shared" si="3"/>
        <v>#DIV/0!</v>
      </c>
      <c r="I16" s="75"/>
      <c r="J16" s="75"/>
      <c r="K16" s="75"/>
      <c r="L16" s="75"/>
      <c r="M16" s="75"/>
      <c r="N16" s="75"/>
      <c r="O16" s="75"/>
      <c r="P16" s="75"/>
      <c r="Q16" s="75"/>
      <c r="R16" s="118"/>
    </row>
    <row r="17" spans="1:18" ht="15" customHeight="1" x14ac:dyDescent="0.25">
      <c r="A17" s="14"/>
      <c r="B17" s="18" t="s">
        <v>24</v>
      </c>
      <c r="C17" s="75"/>
      <c r="D17" s="75"/>
      <c r="E17" s="75"/>
      <c r="F17" s="75"/>
      <c r="G17" s="58" t="e">
        <f t="shared" si="2"/>
        <v>#DIV/0!</v>
      </c>
      <c r="H17" s="58" t="e">
        <f t="shared" si="3"/>
        <v>#DIV/0!</v>
      </c>
      <c r="I17" s="75"/>
      <c r="J17" s="75"/>
      <c r="K17" s="75"/>
      <c r="L17" s="75"/>
      <c r="M17" s="75"/>
      <c r="N17" s="75"/>
      <c r="O17" s="75"/>
      <c r="P17" s="75"/>
      <c r="Q17" s="75"/>
      <c r="R17" s="118"/>
    </row>
    <row r="18" spans="1:18" ht="15" customHeight="1" x14ac:dyDescent="0.25">
      <c r="A18" s="10" t="s">
        <v>25</v>
      </c>
      <c r="B18" s="19" t="s">
        <v>26</v>
      </c>
      <c r="C18" s="74">
        <f>C19+C20+C21+C22</f>
        <v>38972</v>
      </c>
      <c r="D18" s="74">
        <f t="shared" ref="D18:F18" si="4">D19+D20+D21+D22</f>
        <v>86828269</v>
      </c>
      <c r="E18" s="74">
        <f t="shared" si="4"/>
        <v>9625</v>
      </c>
      <c r="F18" s="74">
        <f t="shared" si="4"/>
        <v>22280767.361050002</v>
      </c>
      <c r="G18" s="58">
        <f t="shared" si="2"/>
        <v>24.697218515857539</v>
      </c>
      <c r="H18" s="58">
        <f t="shared" si="3"/>
        <v>25.660729642151452</v>
      </c>
      <c r="I18" s="74">
        <f t="shared" ref="I18:J18" si="5">I19+I20+I21+I22</f>
        <v>28550</v>
      </c>
      <c r="J18" s="74">
        <f t="shared" si="5"/>
        <v>70728093.517870009</v>
      </c>
      <c r="K18" s="74"/>
      <c r="L18" s="74"/>
      <c r="M18" s="74"/>
      <c r="N18" s="74"/>
      <c r="O18" s="74"/>
      <c r="P18" s="74"/>
      <c r="Q18" s="74"/>
      <c r="R18" s="117"/>
    </row>
    <row r="19" spans="1:18" ht="15" customHeight="1" x14ac:dyDescent="0.25">
      <c r="A19" s="14" t="s">
        <v>27</v>
      </c>
      <c r="B19" s="20" t="s">
        <v>28</v>
      </c>
      <c r="C19" s="75">
        <v>17926</v>
      </c>
      <c r="D19" s="75">
        <v>27584469</v>
      </c>
      <c r="E19" s="75">
        <v>6682</v>
      </c>
      <c r="F19" s="75">
        <v>6756585.5924300002</v>
      </c>
      <c r="G19" s="58">
        <f t="shared" si="2"/>
        <v>37.275465803860314</v>
      </c>
      <c r="H19" s="58">
        <f t="shared" si="3"/>
        <v>24.494165874391129</v>
      </c>
      <c r="I19" s="75">
        <v>21004</v>
      </c>
      <c r="J19" s="75">
        <v>14990168.900660001</v>
      </c>
      <c r="K19" s="75"/>
      <c r="L19" s="75"/>
      <c r="M19" s="75"/>
      <c r="N19" s="75"/>
      <c r="O19" s="75"/>
      <c r="P19" s="75"/>
      <c r="Q19" s="75"/>
      <c r="R19" s="118"/>
    </row>
    <row r="20" spans="1:18" ht="15" customHeight="1" x14ac:dyDescent="0.25">
      <c r="A20" s="14" t="s">
        <v>29</v>
      </c>
      <c r="B20" s="21" t="s">
        <v>30</v>
      </c>
      <c r="C20" s="75">
        <v>12116</v>
      </c>
      <c r="D20" s="75">
        <v>47122852</v>
      </c>
      <c r="E20" s="75">
        <v>2839</v>
      </c>
      <c r="F20" s="75">
        <v>11558675.39391</v>
      </c>
      <c r="G20" s="58">
        <f t="shared" si="2"/>
        <v>23.431825685044569</v>
      </c>
      <c r="H20" s="58">
        <f t="shared" si="3"/>
        <v>24.528811188911064</v>
      </c>
      <c r="I20" s="75">
        <v>7212</v>
      </c>
      <c r="J20" s="75">
        <v>42812124.440300003</v>
      </c>
      <c r="K20" s="75"/>
      <c r="L20" s="75"/>
      <c r="M20" s="75"/>
      <c r="N20" s="75"/>
      <c r="O20" s="75"/>
      <c r="P20" s="75"/>
      <c r="Q20" s="75"/>
      <c r="R20" s="118"/>
    </row>
    <row r="21" spans="1:18" ht="15" customHeight="1" x14ac:dyDescent="0.25">
      <c r="A21" s="14" t="s">
        <v>31</v>
      </c>
      <c r="B21" s="21" t="s">
        <v>32</v>
      </c>
      <c r="C21" s="75">
        <v>3238</v>
      </c>
      <c r="D21" s="75">
        <v>9930255</v>
      </c>
      <c r="E21" s="75">
        <v>104</v>
      </c>
      <c r="F21" s="75">
        <v>3965506.3747100001</v>
      </c>
      <c r="G21" s="58">
        <f t="shared" si="2"/>
        <v>3.2118591723285981</v>
      </c>
      <c r="H21" s="58">
        <f t="shared" si="3"/>
        <v>39.933580504327431</v>
      </c>
      <c r="I21" s="75">
        <v>334</v>
      </c>
      <c r="J21" s="75">
        <v>12925800.17691</v>
      </c>
      <c r="K21" s="75"/>
      <c r="L21" s="75"/>
      <c r="M21" s="75"/>
      <c r="N21" s="75"/>
      <c r="O21" s="75"/>
      <c r="P21" s="75"/>
      <c r="Q21" s="75"/>
      <c r="R21" s="118"/>
    </row>
    <row r="22" spans="1:18" ht="15" customHeight="1" x14ac:dyDescent="0.25">
      <c r="A22" s="14" t="s">
        <v>33</v>
      </c>
      <c r="B22" s="16" t="s">
        <v>34</v>
      </c>
      <c r="C22" s="75">
        <v>5692</v>
      </c>
      <c r="D22" s="75">
        <v>2190693</v>
      </c>
      <c r="E22" s="75"/>
      <c r="F22" s="75"/>
      <c r="G22" s="58">
        <f t="shared" si="2"/>
        <v>0</v>
      </c>
      <c r="H22" s="58">
        <f t="shared" si="3"/>
        <v>0</v>
      </c>
      <c r="I22" s="75"/>
      <c r="J22" s="75"/>
      <c r="K22" s="75"/>
      <c r="L22" s="75"/>
      <c r="M22" s="75"/>
      <c r="N22" s="75"/>
      <c r="O22" s="75"/>
      <c r="P22" s="75"/>
      <c r="Q22" s="75"/>
      <c r="R22" s="118"/>
    </row>
    <row r="23" spans="1:18" ht="15" customHeight="1" x14ac:dyDescent="0.25">
      <c r="A23" s="14"/>
      <c r="B23" s="22" t="s">
        <v>35</v>
      </c>
      <c r="C23" s="75"/>
      <c r="D23" s="75"/>
      <c r="E23" s="75"/>
      <c r="F23" s="75"/>
      <c r="G23" s="58" t="e">
        <f t="shared" si="2"/>
        <v>#DIV/0!</v>
      </c>
      <c r="H23" s="58" t="e">
        <f t="shared" si="3"/>
        <v>#DIV/0!</v>
      </c>
      <c r="I23" s="75"/>
      <c r="J23" s="75"/>
      <c r="K23" s="75"/>
      <c r="L23" s="75"/>
      <c r="M23" s="75"/>
      <c r="N23" s="75"/>
      <c r="O23" s="75"/>
      <c r="P23" s="75"/>
      <c r="Q23" s="75"/>
      <c r="R23" s="118"/>
    </row>
    <row r="24" spans="1:18" ht="15" customHeight="1" x14ac:dyDescent="0.25">
      <c r="A24" s="10" t="s">
        <v>36</v>
      </c>
      <c r="B24" s="11" t="s">
        <v>37</v>
      </c>
      <c r="C24" s="74">
        <v>1561</v>
      </c>
      <c r="D24" s="74">
        <v>419121</v>
      </c>
      <c r="E24" s="74">
        <v>2</v>
      </c>
      <c r="F24" s="74">
        <v>19790.683260000002</v>
      </c>
      <c r="G24" s="58">
        <f t="shared" si="2"/>
        <v>0.12812299807815503</v>
      </c>
      <c r="H24" s="58">
        <f t="shared" si="3"/>
        <v>4.7219498092436316</v>
      </c>
      <c r="I24" s="74">
        <v>3</v>
      </c>
      <c r="J24" s="74">
        <v>31742.767339999999</v>
      </c>
      <c r="K24" s="74"/>
      <c r="L24" s="74"/>
      <c r="M24" s="74"/>
      <c r="N24" s="74"/>
      <c r="O24" s="74"/>
      <c r="P24" s="74"/>
      <c r="Q24" s="74"/>
      <c r="R24" s="117"/>
    </row>
    <row r="25" spans="1:18" ht="15" customHeight="1" x14ac:dyDescent="0.25">
      <c r="A25" s="10" t="s">
        <v>38</v>
      </c>
      <c r="B25" s="11" t="s">
        <v>39</v>
      </c>
      <c r="C25" s="74">
        <v>3332</v>
      </c>
      <c r="D25" s="74">
        <v>879332</v>
      </c>
      <c r="E25" s="74">
        <v>523</v>
      </c>
      <c r="F25" s="74">
        <v>332283.87580000004</v>
      </c>
      <c r="G25" s="58">
        <f t="shared" si="2"/>
        <v>15.696278511404563</v>
      </c>
      <c r="H25" s="58">
        <f t="shared" si="3"/>
        <v>37.788216032169878</v>
      </c>
      <c r="I25" s="74">
        <v>2278</v>
      </c>
      <c r="J25" s="74">
        <v>1782103.1969600001</v>
      </c>
      <c r="K25" s="74"/>
      <c r="L25" s="74"/>
      <c r="M25" s="74"/>
      <c r="N25" s="74"/>
      <c r="O25" s="74"/>
      <c r="P25" s="74"/>
      <c r="Q25" s="74"/>
      <c r="R25" s="117"/>
    </row>
    <row r="26" spans="1:18" ht="15" customHeight="1" x14ac:dyDescent="0.25">
      <c r="A26" s="10" t="s">
        <v>40</v>
      </c>
      <c r="B26" s="11" t="s">
        <v>41</v>
      </c>
      <c r="C26" s="74">
        <v>7592</v>
      </c>
      <c r="D26" s="74">
        <v>10418330</v>
      </c>
      <c r="E26" s="74">
        <v>818</v>
      </c>
      <c r="F26" s="74">
        <v>4997940.5789999999</v>
      </c>
      <c r="G26" s="58">
        <f t="shared" si="2"/>
        <v>10.774499473129611</v>
      </c>
      <c r="H26" s="58">
        <f t="shared" si="3"/>
        <v>47.97256929853441</v>
      </c>
      <c r="I26" s="74">
        <v>10811</v>
      </c>
      <c r="J26" s="74">
        <v>24288586.705669999</v>
      </c>
      <c r="K26" s="74"/>
      <c r="L26" s="74"/>
      <c r="M26" s="74"/>
      <c r="N26" s="74"/>
      <c r="O26" s="74"/>
      <c r="P26" s="74"/>
      <c r="Q26" s="74"/>
      <c r="R26" s="117"/>
    </row>
    <row r="27" spans="1:18" ht="15" customHeight="1" x14ac:dyDescent="0.25">
      <c r="A27" s="10" t="s">
        <v>42</v>
      </c>
      <c r="B27" s="11" t="s">
        <v>43</v>
      </c>
      <c r="C27" s="74">
        <v>2054</v>
      </c>
      <c r="D27" s="74">
        <v>267700</v>
      </c>
      <c r="E27" s="74">
        <v>4</v>
      </c>
      <c r="F27" s="74">
        <v>643</v>
      </c>
      <c r="G27" s="58">
        <f t="shared" si="2"/>
        <v>0.19474196689386564</v>
      </c>
      <c r="H27" s="58">
        <f t="shared" si="3"/>
        <v>0.24019424729174449</v>
      </c>
      <c r="I27" s="74">
        <v>8</v>
      </c>
      <c r="J27" s="74">
        <v>2465.1682999999998</v>
      </c>
      <c r="K27" s="74"/>
      <c r="L27" s="74"/>
      <c r="M27" s="74"/>
      <c r="N27" s="74"/>
      <c r="O27" s="74"/>
      <c r="P27" s="74"/>
      <c r="Q27" s="74"/>
      <c r="R27" s="117"/>
    </row>
    <row r="28" spans="1:18" ht="15" customHeight="1" x14ac:dyDescent="0.25">
      <c r="A28" s="10" t="s">
        <v>44</v>
      </c>
      <c r="B28" s="11" t="s">
        <v>45</v>
      </c>
      <c r="C28" s="74">
        <v>2501</v>
      </c>
      <c r="D28" s="74">
        <v>452514</v>
      </c>
      <c r="E28" s="74">
        <v>3</v>
      </c>
      <c r="F28" s="74">
        <v>1474.0050000000001</v>
      </c>
      <c r="G28" s="58">
        <f t="shared" si="2"/>
        <v>0.11995201919232307</v>
      </c>
      <c r="H28" s="58">
        <f t="shared" si="3"/>
        <v>0.32573688327874939</v>
      </c>
      <c r="I28" s="74">
        <v>9</v>
      </c>
      <c r="J28" s="74">
        <v>4201.1857</v>
      </c>
      <c r="K28" s="74"/>
      <c r="L28" s="74"/>
      <c r="M28" s="74"/>
      <c r="N28" s="74"/>
      <c r="O28" s="74"/>
      <c r="P28" s="74"/>
      <c r="Q28" s="74"/>
      <c r="R28" s="117"/>
    </row>
    <row r="29" spans="1:18" ht="15" customHeight="1" x14ac:dyDescent="0.25">
      <c r="A29" s="10" t="s">
        <v>46</v>
      </c>
      <c r="B29" s="11" t="s">
        <v>47</v>
      </c>
      <c r="C29" s="74">
        <v>4653</v>
      </c>
      <c r="D29" s="74">
        <v>1126060</v>
      </c>
      <c r="E29" s="74">
        <v>0</v>
      </c>
      <c r="F29" s="74">
        <v>0</v>
      </c>
      <c r="G29" s="58">
        <f t="shared" si="2"/>
        <v>0</v>
      </c>
      <c r="H29" s="58">
        <f t="shared" si="3"/>
        <v>0</v>
      </c>
      <c r="I29" s="74"/>
      <c r="J29" s="74"/>
      <c r="K29" s="74"/>
      <c r="L29" s="74"/>
      <c r="M29" s="74"/>
      <c r="N29" s="74"/>
      <c r="O29" s="74"/>
      <c r="P29" s="74"/>
      <c r="Q29" s="74"/>
      <c r="R29" s="117"/>
    </row>
    <row r="30" spans="1:18" ht="15" customHeight="1" x14ac:dyDescent="0.25">
      <c r="A30" s="14"/>
      <c r="B30" s="18" t="s">
        <v>48</v>
      </c>
      <c r="C30" s="75"/>
      <c r="D30" s="75"/>
      <c r="E30" s="75"/>
      <c r="F30" s="75"/>
      <c r="G30" s="58" t="e">
        <f t="shared" si="2"/>
        <v>#DIV/0!</v>
      </c>
      <c r="H30" s="58" t="e">
        <f t="shared" si="3"/>
        <v>#DIV/0!</v>
      </c>
      <c r="I30" s="75"/>
      <c r="J30" s="75"/>
      <c r="K30" s="75"/>
      <c r="L30" s="75"/>
      <c r="M30" s="75"/>
      <c r="N30" s="75"/>
      <c r="O30" s="75"/>
      <c r="P30" s="75"/>
      <c r="Q30" s="75"/>
      <c r="R30" s="118"/>
    </row>
    <row r="31" spans="1:18" ht="15" customHeight="1" x14ac:dyDescent="0.25">
      <c r="A31" s="23">
        <v>2</v>
      </c>
      <c r="B31" s="24" t="s">
        <v>49</v>
      </c>
      <c r="C31" s="75">
        <f>C12+C18+C24+C25+C26+C27+C28+C29</f>
        <v>141150</v>
      </c>
      <c r="D31" s="75">
        <f t="shared" ref="D31:F31" si="6">D12+D18+D24+D25+D26+D27+D28+D29</f>
        <v>109384192.039885</v>
      </c>
      <c r="E31" s="75">
        <f t="shared" si="6"/>
        <v>27544</v>
      </c>
      <c r="F31" s="75">
        <f t="shared" si="6"/>
        <v>32222527.953639999</v>
      </c>
      <c r="G31" s="58">
        <f t="shared" si="2"/>
        <v>19.513992206872121</v>
      </c>
      <c r="H31" s="58">
        <f t="shared" si="3"/>
        <v>29.45812128126396</v>
      </c>
      <c r="I31" s="75">
        <f t="shared" ref="I31:J31" si="7">I12+I18+I24+I25+I26+I27+I28+I29</f>
        <v>99533</v>
      </c>
      <c r="J31" s="75">
        <f t="shared" si="7"/>
        <v>108973858.04241002</v>
      </c>
      <c r="K31" s="75"/>
      <c r="L31" s="75"/>
      <c r="M31" s="75"/>
      <c r="N31" s="75"/>
      <c r="O31" s="75"/>
      <c r="P31" s="75"/>
      <c r="Q31" s="75"/>
      <c r="R31" s="118"/>
    </row>
    <row r="32" spans="1:18" ht="15" customHeight="1" x14ac:dyDescent="0.25">
      <c r="A32" s="14">
        <v>3</v>
      </c>
      <c r="B32" s="25" t="s">
        <v>50</v>
      </c>
      <c r="C32" s="75">
        <v>51321</v>
      </c>
      <c r="D32" s="75">
        <v>6496572</v>
      </c>
      <c r="E32" s="75">
        <v>9101</v>
      </c>
      <c r="F32" s="75">
        <v>49.436999999999998</v>
      </c>
      <c r="G32" s="58">
        <f t="shared" si="2"/>
        <v>17.733481420860855</v>
      </c>
      <c r="H32" s="58">
        <f t="shared" si="3"/>
        <v>7.6097055493266289E-4</v>
      </c>
      <c r="I32" s="75">
        <v>49437</v>
      </c>
      <c r="J32" s="75">
        <v>12351450.11657</v>
      </c>
      <c r="K32" s="75"/>
      <c r="L32" s="75"/>
      <c r="M32" s="75"/>
      <c r="N32" s="75"/>
      <c r="O32" s="75"/>
      <c r="P32" s="75"/>
      <c r="Q32" s="75"/>
      <c r="R32" s="118"/>
    </row>
    <row r="33" spans="1:18" ht="15" customHeight="1" thickBot="1" x14ac:dyDescent="0.3">
      <c r="A33" s="26"/>
      <c r="B33" s="27" t="s">
        <v>51</v>
      </c>
      <c r="C33" s="72"/>
      <c r="D33" s="72"/>
      <c r="E33" s="72"/>
      <c r="F33" s="72"/>
      <c r="G33" s="58" t="e">
        <f t="shared" si="2"/>
        <v>#DIV/0!</v>
      </c>
      <c r="H33" s="58" t="e">
        <f t="shared" si="3"/>
        <v>#DIV/0!</v>
      </c>
      <c r="I33" s="72"/>
      <c r="J33" s="72"/>
      <c r="K33" s="72"/>
      <c r="L33" s="72"/>
      <c r="M33" s="72"/>
      <c r="N33" s="72"/>
      <c r="O33" s="72"/>
      <c r="P33" s="72"/>
      <c r="Q33" s="72"/>
      <c r="R33" s="119"/>
    </row>
    <row r="34" spans="1:18" s="9" customFormat="1" ht="15" customHeight="1" x14ac:dyDescent="0.25">
      <c r="A34" s="30">
        <v>4</v>
      </c>
      <c r="B34" s="31" t="s">
        <v>52</v>
      </c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32" t="s">
        <v>53</v>
      </c>
      <c r="B35" s="16" t="s">
        <v>54</v>
      </c>
      <c r="C35" s="75">
        <v>0</v>
      </c>
      <c r="D35" s="75">
        <v>0</v>
      </c>
      <c r="E35" s="75">
        <v>2</v>
      </c>
      <c r="F35" s="75">
        <v>2467.9</v>
      </c>
      <c r="G35" s="58" t="e">
        <f t="shared" ref="G35:G41" si="8">E35/C35*100</f>
        <v>#DIV/0!</v>
      </c>
      <c r="H35" s="58" t="e">
        <f t="shared" ref="H35:H41" si="9">F35/D35*100</f>
        <v>#DIV/0!</v>
      </c>
      <c r="I35" s="75">
        <v>8</v>
      </c>
      <c r="J35" s="75">
        <v>204141.95186</v>
      </c>
      <c r="K35" s="75"/>
      <c r="L35" s="75"/>
      <c r="M35" s="75"/>
      <c r="N35" s="75"/>
      <c r="O35" s="75"/>
      <c r="P35" s="75"/>
      <c r="Q35" s="75"/>
      <c r="R35" s="118"/>
    </row>
    <row r="36" spans="1:18" ht="15" customHeight="1" x14ac:dyDescent="0.25">
      <c r="A36" s="32" t="s">
        <v>55</v>
      </c>
      <c r="B36" s="16" t="s">
        <v>39</v>
      </c>
      <c r="C36" s="75">
        <v>155</v>
      </c>
      <c r="D36" s="75">
        <v>155627</v>
      </c>
      <c r="E36" s="75">
        <v>0</v>
      </c>
      <c r="F36" s="75">
        <v>0</v>
      </c>
      <c r="G36" s="58">
        <f t="shared" si="8"/>
        <v>0</v>
      </c>
      <c r="H36" s="58">
        <f t="shared" si="9"/>
        <v>0</v>
      </c>
      <c r="I36" s="75">
        <v>0</v>
      </c>
      <c r="J36" s="75">
        <v>0</v>
      </c>
      <c r="K36" s="75"/>
      <c r="L36" s="75"/>
      <c r="M36" s="75"/>
      <c r="N36" s="75"/>
      <c r="O36" s="75"/>
      <c r="P36" s="75"/>
      <c r="Q36" s="75"/>
      <c r="R36" s="118"/>
    </row>
    <row r="37" spans="1:18" ht="15" customHeight="1" x14ac:dyDescent="0.25">
      <c r="A37" s="32" t="s">
        <v>56</v>
      </c>
      <c r="B37" s="16" t="s">
        <v>57</v>
      </c>
      <c r="C37" s="75">
        <v>2977</v>
      </c>
      <c r="D37" s="75">
        <v>5797119</v>
      </c>
      <c r="E37" s="75">
        <v>1150</v>
      </c>
      <c r="F37" s="75">
        <v>6044908.2353800004</v>
      </c>
      <c r="G37" s="58">
        <f t="shared" si="8"/>
        <v>38.629492777964394</v>
      </c>
      <c r="H37" s="58">
        <f t="shared" si="9"/>
        <v>104.27435136970624</v>
      </c>
      <c r="I37" s="75">
        <v>6304</v>
      </c>
      <c r="J37" s="75">
        <v>35115965.277970001</v>
      </c>
      <c r="K37" s="75"/>
      <c r="L37" s="75"/>
      <c r="M37" s="75"/>
      <c r="N37" s="75"/>
      <c r="O37" s="75"/>
      <c r="P37" s="75"/>
      <c r="Q37" s="75"/>
      <c r="R37" s="118"/>
    </row>
    <row r="38" spans="1:18" ht="15" customHeight="1" x14ac:dyDescent="0.25">
      <c r="A38" s="32" t="s">
        <v>58</v>
      </c>
      <c r="B38" s="16" t="s">
        <v>59</v>
      </c>
      <c r="C38" s="75">
        <v>41</v>
      </c>
      <c r="D38" s="75">
        <v>34056</v>
      </c>
      <c r="E38" s="75">
        <v>13759</v>
      </c>
      <c r="F38" s="75">
        <v>19600667.714949999</v>
      </c>
      <c r="G38" s="58">
        <f t="shared" si="8"/>
        <v>33558.536585365851</v>
      </c>
      <c r="H38" s="58">
        <f t="shared" si="9"/>
        <v>57554.227492805963</v>
      </c>
      <c r="I38" s="75">
        <v>28381</v>
      </c>
      <c r="J38" s="75">
        <v>28798774.5669</v>
      </c>
      <c r="K38" s="75"/>
      <c r="L38" s="75"/>
      <c r="M38" s="75"/>
      <c r="N38" s="75"/>
      <c r="O38" s="75"/>
      <c r="P38" s="75"/>
      <c r="Q38" s="75"/>
      <c r="R38" s="118"/>
    </row>
    <row r="39" spans="1:18" ht="15" customHeight="1" x14ac:dyDescent="0.25">
      <c r="A39" s="32" t="s">
        <v>60</v>
      </c>
      <c r="B39" s="16" t="s">
        <v>47</v>
      </c>
      <c r="C39" s="75">
        <v>17141</v>
      </c>
      <c r="D39" s="75">
        <v>120989285</v>
      </c>
      <c r="E39" s="75">
        <v>3611</v>
      </c>
      <c r="F39" s="75">
        <v>177529246.66176</v>
      </c>
      <c r="G39" s="58">
        <f t="shared" si="8"/>
        <v>21.06644886529374</v>
      </c>
      <c r="H39" s="58">
        <f t="shared" si="9"/>
        <v>146.73137928020651</v>
      </c>
      <c r="I39" s="75">
        <v>23653</v>
      </c>
      <c r="J39" s="75">
        <v>411302378.61813003</v>
      </c>
      <c r="K39" s="75"/>
      <c r="L39" s="75"/>
      <c r="M39" s="75"/>
      <c r="N39" s="75"/>
      <c r="O39" s="75"/>
      <c r="P39" s="75"/>
      <c r="Q39" s="75"/>
      <c r="R39" s="118"/>
    </row>
    <row r="40" spans="1:18" ht="15" customHeight="1" thickBot="1" x14ac:dyDescent="0.3">
      <c r="A40" s="33">
        <v>5</v>
      </c>
      <c r="B40" s="34" t="s">
        <v>61</v>
      </c>
      <c r="C40" s="72">
        <f>C35+C36+C37+C38+C39</f>
        <v>20314</v>
      </c>
      <c r="D40" s="72">
        <f t="shared" ref="D40:F40" si="10">D35+D36+D37+D38+D39</f>
        <v>126976087</v>
      </c>
      <c r="E40" s="72">
        <f t="shared" si="10"/>
        <v>18522</v>
      </c>
      <c r="F40" s="72">
        <f t="shared" si="10"/>
        <v>203177290.51209</v>
      </c>
      <c r="G40" s="58">
        <f t="shared" si="8"/>
        <v>91.178497587870439</v>
      </c>
      <c r="H40" s="58">
        <f t="shared" si="9"/>
        <v>160.0122474337156</v>
      </c>
      <c r="I40" s="72">
        <f t="shared" ref="I40:J40" si="11">I35+I36+I37+I38+I39</f>
        <v>58346</v>
      </c>
      <c r="J40" s="72">
        <f t="shared" si="11"/>
        <v>475421260.41486001</v>
      </c>
      <c r="K40" s="72"/>
      <c r="L40" s="72"/>
      <c r="M40" s="72"/>
      <c r="N40" s="72"/>
      <c r="O40" s="72"/>
      <c r="P40" s="72"/>
      <c r="Q40" s="72"/>
      <c r="R40" s="119"/>
    </row>
    <row r="41" spans="1:18" s="9" customFormat="1" ht="15" customHeight="1" thickBot="1" x14ac:dyDescent="0.3">
      <c r="A41" s="35"/>
      <c r="B41" s="36" t="s">
        <v>62</v>
      </c>
      <c r="C41" s="62">
        <f>C31+C40</f>
        <v>161464</v>
      </c>
      <c r="D41" s="62">
        <f t="shared" ref="D41:F41" si="12">D31+D40</f>
        <v>236360279.03988498</v>
      </c>
      <c r="E41" s="62">
        <f t="shared" si="12"/>
        <v>46066</v>
      </c>
      <c r="F41" s="62">
        <f t="shared" si="12"/>
        <v>235399818.46573001</v>
      </c>
      <c r="G41" s="60">
        <f t="shared" si="8"/>
        <v>28.530198682059162</v>
      </c>
      <c r="H41" s="60">
        <f t="shared" si="9"/>
        <v>99.593645523665629</v>
      </c>
      <c r="I41" s="120">
        <f t="shared" ref="I41:J41" si="13">I31+I40</f>
        <v>157879</v>
      </c>
      <c r="J41" s="60">
        <f t="shared" si="13"/>
        <v>584395118.45727003</v>
      </c>
      <c r="K41" s="120"/>
      <c r="L41" s="120"/>
      <c r="M41" s="120"/>
      <c r="N41" s="120"/>
      <c r="O41" s="120"/>
      <c r="P41" s="120"/>
      <c r="Q41" s="120"/>
      <c r="R41" s="12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4" zoomScaleNormal="100" workbookViewId="0">
      <pane xSplit="2" ySplit="8" topLeftCell="C41" activePane="bottomRight" state="frozen"/>
      <selection activeCell="E33" sqref="E33"/>
      <selection pane="topRight" activeCell="E33" sqref="E33"/>
      <selection pane="bottomLeft" activeCell="E33" sqref="E33"/>
      <selection pane="bottomRight" activeCell="I42" sqref="I42:J42"/>
    </sheetView>
  </sheetViews>
  <sheetFormatPr defaultRowHeight="15" x14ac:dyDescent="0.25"/>
  <cols>
    <col min="1" max="1" width="6.7109375" style="39" bestFit="1" customWidth="1"/>
    <col min="2" max="2" width="42.425781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69005</v>
      </c>
      <c r="D12" s="76">
        <f t="shared" ref="D12:F12" si="0">D13+D14+D15</f>
        <v>6471600</v>
      </c>
      <c r="E12" s="76">
        <f t="shared" si="0"/>
        <v>10788</v>
      </c>
      <c r="F12" s="76">
        <f t="shared" si="0"/>
        <v>1854132.20478</v>
      </c>
      <c r="G12" s="63">
        <f>E12/C12*100</f>
        <v>15.633649735526411</v>
      </c>
      <c r="H12" s="63">
        <f>F12/D12*100</f>
        <v>28.650290573892086</v>
      </c>
      <c r="I12" s="76">
        <f t="shared" ref="I12:J12" si="1">I13+I14+I15</f>
        <v>35154</v>
      </c>
      <c r="J12" s="76">
        <f t="shared" si="1"/>
        <v>9795192.5269800015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62149</v>
      </c>
      <c r="D13" s="78">
        <v>5591200</v>
      </c>
      <c r="E13" s="78">
        <v>10691</v>
      </c>
      <c r="F13" s="78">
        <v>1833310.8897799999</v>
      </c>
      <c r="G13" s="63">
        <f>E13/C13*100</f>
        <v>17.202207597869638</v>
      </c>
      <c r="H13" s="63">
        <f>F13/D13*100</f>
        <v>32.78922037809415</v>
      </c>
      <c r="I13" s="78">
        <v>26096</v>
      </c>
      <c r="J13" s="78">
        <v>5233287.4323399998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4363</v>
      </c>
      <c r="D14" s="78">
        <v>549100</v>
      </c>
      <c r="E14" s="78">
        <v>7</v>
      </c>
      <c r="F14" s="78">
        <v>2605.6</v>
      </c>
      <c r="G14" s="63">
        <f t="shared" ref="G14:G33" si="2">E14/C14*100</f>
        <v>0.16044006417602566</v>
      </c>
      <c r="H14" s="63">
        <f t="shared" ref="H14:H33" si="3">F14/D14*100</f>
        <v>0.47452194500091055</v>
      </c>
      <c r="I14" s="78">
        <v>9019</v>
      </c>
      <c r="J14" s="78">
        <v>4397307.6413100008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2493</v>
      </c>
      <c r="D15" s="78">
        <v>331300</v>
      </c>
      <c r="E15" s="78">
        <v>90</v>
      </c>
      <c r="F15" s="78">
        <v>18215.715</v>
      </c>
      <c r="G15" s="63">
        <f t="shared" si="2"/>
        <v>3.6101083032490973</v>
      </c>
      <c r="H15" s="63">
        <f t="shared" si="3"/>
        <v>5.4982538484757013</v>
      </c>
      <c r="I15" s="78">
        <v>39</v>
      </c>
      <c r="J15" s="78">
        <v>164597.45333000002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>
        <v>0</v>
      </c>
      <c r="D16" s="78">
        <v>0</v>
      </c>
      <c r="E16" s="78">
        <v>0</v>
      </c>
      <c r="F16" s="78">
        <v>0</v>
      </c>
      <c r="G16" s="63" t="e">
        <f t="shared" si="2"/>
        <v>#DIV/0!</v>
      </c>
      <c r="H16" s="63" t="e">
        <f t="shared" si="3"/>
        <v>#DIV/0!</v>
      </c>
      <c r="I16" s="78"/>
      <c r="J16" s="78">
        <v>0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>
        <v>0</v>
      </c>
      <c r="D17" s="78">
        <v>0</v>
      </c>
      <c r="E17" s="78">
        <v>0</v>
      </c>
      <c r="F17" s="78">
        <v>0</v>
      </c>
      <c r="G17" s="63" t="e">
        <f t="shared" si="2"/>
        <v>#DIV/0!</v>
      </c>
      <c r="H17" s="63" t="e">
        <f t="shared" si="3"/>
        <v>#DIV/0!</v>
      </c>
      <c r="I17" s="78"/>
      <c r="J17" s="78">
        <v>0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27435</v>
      </c>
      <c r="D18" s="76">
        <f t="shared" ref="D18:F18" si="4">D19+D20+D21+D22</f>
        <v>38071000</v>
      </c>
      <c r="E18" s="76">
        <f t="shared" si="4"/>
        <v>4745</v>
      </c>
      <c r="F18" s="76">
        <f t="shared" si="4"/>
        <v>6345471.3176800003</v>
      </c>
      <c r="G18" s="63">
        <f t="shared" si="2"/>
        <v>17.295425551303083</v>
      </c>
      <c r="H18" s="63">
        <f t="shared" si="3"/>
        <v>16.667466884715402</v>
      </c>
      <c r="I18" s="76">
        <f t="shared" ref="I18:J18" si="5">I19+I20+I21+I22</f>
        <v>21155</v>
      </c>
      <c r="J18" s="76">
        <f t="shared" si="5"/>
        <v>42732451.121910006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10319</v>
      </c>
      <c r="D19" s="78">
        <v>9843200</v>
      </c>
      <c r="E19" s="78">
        <v>4411</v>
      </c>
      <c r="F19" s="78">
        <v>2910942.0202800003</v>
      </c>
      <c r="G19" s="63">
        <f t="shared" si="2"/>
        <v>42.746390154084693</v>
      </c>
      <c r="H19" s="63">
        <f t="shared" si="3"/>
        <v>29.573126831518209</v>
      </c>
      <c r="I19" s="78">
        <v>334</v>
      </c>
      <c r="J19" s="78">
        <v>3777564.0466999998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11991</v>
      </c>
      <c r="D20" s="78">
        <v>23662300</v>
      </c>
      <c r="E20" s="78">
        <v>231</v>
      </c>
      <c r="F20" s="78">
        <v>1409872.4439999999</v>
      </c>
      <c r="G20" s="63">
        <f t="shared" si="2"/>
        <v>1.9264448336252189</v>
      </c>
      <c r="H20" s="63">
        <f t="shared" si="3"/>
        <v>5.9583068594346278</v>
      </c>
      <c r="I20" s="78">
        <v>19249</v>
      </c>
      <c r="J20" s="78">
        <v>26330538.154770002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2043</v>
      </c>
      <c r="D21" s="78">
        <v>2815100</v>
      </c>
      <c r="E21" s="78">
        <v>103</v>
      </c>
      <c r="F21" s="78">
        <v>2024656.8534000001</v>
      </c>
      <c r="G21" s="63">
        <f t="shared" si="2"/>
        <v>5.0416054821341163</v>
      </c>
      <c r="H21" s="63">
        <f t="shared" si="3"/>
        <v>71.921311974707834</v>
      </c>
      <c r="I21" s="78">
        <v>1221</v>
      </c>
      <c r="J21" s="78">
        <v>7765632.7224399997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3082</v>
      </c>
      <c r="D22" s="78">
        <v>1750400</v>
      </c>
      <c r="E22" s="78">
        <v>0</v>
      </c>
      <c r="F22" s="78">
        <v>0</v>
      </c>
      <c r="G22" s="63">
        <f t="shared" si="2"/>
        <v>0</v>
      </c>
      <c r="H22" s="63">
        <f t="shared" si="3"/>
        <v>0</v>
      </c>
      <c r="I22" s="78">
        <v>351</v>
      </c>
      <c r="J22" s="78">
        <v>4858716.1980000036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>
        <v>0</v>
      </c>
      <c r="D23" s="78">
        <v>0</v>
      </c>
      <c r="E23" s="78">
        <v>0</v>
      </c>
      <c r="F23" s="78">
        <v>0</v>
      </c>
      <c r="G23" s="63" t="e">
        <f t="shared" si="2"/>
        <v>#DIV/0!</v>
      </c>
      <c r="H23" s="63" t="e">
        <f t="shared" si="3"/>
        <v>#DIV/0!</v>
      </c>
      <c r="I23" s="78"/>
      <c r="J23" s="78">
        <v>0</v>
      </c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719</v>
      </c>
      <c r="D24" s="76">
        <v>8992800</v>
      </c>
      <c r="E24" s="76">
        <v>0</v>
      </c>
      <c r="F24" s="76">
        <v>0</v>
      </c>
      <c r="G24" s="63">
        <f t="shared" si="2"/>
        <v>0</v>
      </c>
      <c r="H24" s="63">
        <f t="shared" si="3"/>
        <v>0</v>
      </c>
      <c r="I24" s="76">
        <v>0</v>
      </c>
      <c r="J24" s="76">
        <v>0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3170</v>
      </c>
      <c r="D25" s="76">
        <v>840000</v>
      </c>
      <c r="E25" s="76">
        <v>248</v>
      </c>
      <c r="F25" s="76">
        <v>41163.955950000003</v>
      </c>
      <c r="G25" s="63">
        <f t="shared" si="2"/>
        <v>7.823343848580441</v>
      </c>
      <c r="H25" s="63">
        <f t="shared" si="3"/>
        <v>4.9004709464285723</v>
      </c>
      <c r="I25" s="76">
        <v>1211</v>
      </c>
      <c r="J25" s="76">
        <v>294592.99351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4868</v>
      </c>
      <c r="D26" s="76">
        <v>4910100</v>
      </c>
      <c r="E26" s="76">
        <v>1182</v>
      </c>
      <c r="F26" s="76">
        <v>1500808.85632</v>
      </c>
      <c r="G26" s="63">
        <f t="shared" si="2"/>
        <v>24.281018898931801</v>
      </c>
      <c r="H26" s="63">
        <f t="shared" si="3"/>
        <v>30.565749298792284</v>
      </c>
      <c r="I26" s="76">
        <v>14142</v>
      </c>
      <c r="J26" s="76">
        <v>16304864.07257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1573</v>
      </c>
      <c r="D27" s="76">
        <v>227600</v>
      </c>
      <c r="E27" s="76">
        <v>0</v>
      </c>
      <c r="F27" s="76">
        <v>0</v>
      </c>
      <c r="G27" s="63">
        <f t="shared" si="2"/>
        <v>0</v>
      </c>
      <c r="H27" s="63">
        <f t="shared" si="3"/>
        <v>0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1338</v>
      </c>
      <c r="D28" s="76">
        <v>493500</v>
      </c>
      <c r="E28" s="76">
        <v>2</v>
      </c>
      <c r="F28" s="76">
        <v>9</v>
      </c>
      <c r="G28" s="63">
        <f t="shared" si="2"/>
        <v>0.14947683109118087</v>
      </c>
      <c r="H28" s="63">
        <f t="shared" si="3"/>
        <v>1.82370820668693E-3</v>
      </c>
      <c r="I28" s="76">
        <v>15</v>
      </c>
      <c r="J28" s="76">
        <v>2564.87372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168478</v>
      </c>
      <c r="D29" s="76">
        <v>18879900</v>
      </c>
      <c r="E29" s="76">
        <v>0</v>
      </c>
      <c r="F29" s="76">
        <v>0</v>
      </c>
      <c r="G29" s="63">
        <f t="shared" si="2"/>
        <v>0</v>
      </c>
      <c r="H29" s="63">
        <f t="shared" si="3"/>
        <v>0</v>
      </c>
      <c r="I29" s="76">
        <v>1723</v>
      </c>
      <c r="J29" s="76">
        <v>35878.208060000004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>
        <v>0</v>
      </c>
      <c r="D30" s="78">
        <v>0</v>
      </c>
      <c r="E30" s="78">
        <v>0</v>
      </c>
      <c r="F30" s="78">
        <v>0</v>
      </c>
      <c r="G30" s="63" t="e">
        <f t="shared" si="2"/>
        <v>#DIV/0!</v>
      </c>
      <c r="H30" s="63" t="e">
        <f t="shared" si="3"/>
        <v>#DIV/0!</v>
      </c>
      <c r="I30" s="78"/>
      <c r="J30" s="78">
        <v>0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276586</v>
      </c>
      <c r="D31" s="78">
        <f t="shared" ref="D31:F31" si="6">D12+D18+D24+D25+D26+D27+D28+D29</f>
        <v>78886500</v>
      </c>
      <c r="E31" s="78">
        <f t="shared" si="6"/>
        <v>16965</v>
      </c>
      <c r="F31" s="78">
        <f t="shared" si="6"/>
        <v>9741585.3347300012</v>
      </c>
      <c r="G31" s="63">
        <f t="shared" si="2"/>
        <v>6.1337160955362888</v>
      </c>
      <c r="H31" s="63">
        <f t="shared" si="3"/>
        <v>12.348862396899344</v>
      </c>
      <c r="I31" s="78">
        <f t="shared" ref="I31:J31" si="7">I12+I18+I24+I25+I26+I27+I28+I29</f>
        <v>73400</v>
      </c>
      <c r="J31" s="78">
        <f t="shared" si="7"/>
        <v>69165543.796750009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16893</v>
      </c>
      <c r="D32" s="78">
        <v>21940000</v>
      </c>
      <c r="E32" s="78">
        <v>10148</v>
      </c>
      <c r="F32" s="78">
        <v>1319900.67826</v>
      </c>
      <c r="G32" s="63">
        <f t="shared" si="2"/>
        <v>60.072219262416382</v>
      </c>
      <c r="H32" s="63">
        <f t="shared" si="3"/>
        <v>6.0159556894257058</v>
      </c>
      <c r="I32" s="78">
        <v>35417</v>
      </c>
      <c r="J32" s="78">
        <v>7362707.3145200005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>
        <v>0</v>
      </c>
      <c r="F33" s="64">
        <v>0</v>
      </c>
      <c r="G33" s="63" t="e">
        <f t="shared" si="2"/>
        <v>#DIV/0!</v>
      </c>
      <c r="H33" s="63" t="e">
        <f t="shared" si="3"/>
        <v>#DIV/0!</v>
      </c>
      <c r="I33" s="64"/>
      <c r="J33" s="64">
        <v>0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0</v>
      </c>
      <c r="D35" s="78">
        <v>0</v>
      </c>
      <c r="E35" s="78">
        <v>9</v>
      </c>
      <c r="F35" s="78">
        <v>111382.2</v>
      </c>
      <c r="G35" s="63" t="e">
        <f t="shared" ref="G35:G41" si="8">E35/C35*100</f>
        <v>#DIV/0!</v>
      </c>
      <c r="H35" s="63" t="e">
        <f t="shared" ref="H35:H41" si="9">F35/D35*100</f>
        <v>#DIV/0!</v>
      </c>
      <c r="I35" s="78">
        <v>65</v>
      </c>
      <c r="J35" s="78">
        <v>121484.80242000001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260</v>
      </c>
      <c r="D36" s="78">
        <v>427700</v>
      </c>
      <c r="E36" s="78">
        <v>39</v>
      </c>
      <c r="F36" s="78">
        <v>51147.403020000005</v>
      </c>
      <c r="G36" s="63">
        <f t="shared" si="8"/>
        <v>15</v>
      </c>
      <c r="H36" s="63">
        <f t="shared" si="9"/>
        <v>11.958710081833061</v>
      </c>
      <c r="I36" s="78">
        <v>129</v>
      </c>
      <c r="J36" s="78">
        <v>280791.71536000003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3239</v>
      </c>
      <c r="D37" s="78">
        <v>6435200</v>
      </c>
      <c r="E37" s="78">
        <v>706</v>
      </c>
      <c r="F37" s="78">
        <v>2435776.3408600003</v>
      </c>
      <c r="G37" s="63">
        <f t="shared" si="8"/>
        <v>21.796850879901204</v>
      </c>
      <c r="H37" s="63">
        <f t="shared" si="9"/>
        <v>37.850825784124822</v>
      </c>
      <c r="I37" s="78">
        <v>3475</v>
      </c>
      <c r="J37" s="78">
        <v>14834905.235270001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3109</v>
      </c>
      <c r="D38" s="78">
        <v>73402900</v>
      </c>
      <c r="E38" s="78">
        <v>305</v>
      </c>
      <c r="F38" s="78">
        <v>98337</v>
      </c>
      <c r="G38" s="63">
        <f t="shared" si="8"/>
        <v>9.810228369250563</v>
      </c>
      <c r="H38" s="63">
        <f t="shared" si="9"/>
        <v>0.13396882139533997</v>
      </c>
      <c r="I38" s="78">
        <v>1686</v>
      </c>
      <c r="J38" s="78">
        <v>314519.53198000003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8889</v>
      </c>
      <c r="D39" s="78">
        <v>65005600</v>
      </c>
      <c r="E39" s="78">
        <v>5126</v>
      </c>
      <c r="F39" s="78">
        <v>32501142.27149</v>
      </c>
      <c r="G39" s="63">
        <f t="shared" si="8"/>
        <v>57.666779165260429</v>
      </c>
      <c r="H39" s="63">
        <f t="shared" si="9"/>
        <v>49.997449868149822</v>
      </c>
      <c r="I39" s="78">
        <v>17151</v>
      </c>
      <c r="J39" s="78">
        <v>173577700.82285997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15497</v>
      </c>
      <c r="D40" s="64">
        <f t="shared" ref="D40:F40" si="10">D35+D36+D37+D38+D39</f>
        <v>145271400</v>
      </c>
      <c r="E40" s="64">
        <f t="shared" si="10"/>
        <v>6185</v>
      </c>
      <c r="F40" s="64">
        <f t="shared" si="10"/>
        <v>35197785.215369999</v>
      </c>
      <c r="G40" s="63">
        <f t="shared" si="8"/>
        <v>39.910950506549653</v>
      </c>
      <c r="H40" s="63">
        <f t="shared" si="9"/>
        <v>24.228984655871699</v>
      </c>
      <c r="I40" s="64">
        <f t="shared" ref="I40:J40" si="11">I35+I36+I37+I38+I39</f>
        <v>22506</v>
      </c>
      <c r="J40" s="64">
        <f t="shared" si="11"/>
        <v>189129402.10788998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292083</v>
      </c>
      <c r="D41" s="61">
        <f t="shared" ref="D41:F41" si="12">D31+D40</f>
        <v>224157900</v>
      </c>
      <c r="E41" s="61">
        <f t="shared" si="12"/>
        <v>23150</v>
      </c>
      <c r="F41" s="61">
        <f t="shared" si="12"/>
        <v>44939370.550099999</v>
      </c>
      <c r="G41" s="63">
        <f t="shared" si="8"/>
        <v>7.9258293019449946</v>
      </c>
      <c r="H41" s="63">
        <f t="shared" si="9"/>
        <v>20.048086884334658</v>
      </c>
      <c r="I41" s="61">
        <f t="shared" ref="I41:J41" si="13">I31+I40</f>
        <v>95906</v>
      </c>
      <c r="J41" s="61">
        <f t="shared" si="13"/>
        <v>258294945.90463999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K8:R8"/>
    <mergeCell ref="C9:D9"/>
    <mergeCell ref="E9:F9"/>
    <mergeCell ref="G9:H9"/>
    <mergeCell ref="I9:J9"/>
    <mergeCell ref="K9:L9"/>
    <mergeCell ref="M9:N9"/>
    <mergeCell ref="O9:P9"/>
    <mergeCell ref="Q9:R9"/>
    <mergeCell ref="A8:A10"/>
    <mergeCell ref="B8:B10"/>
    <mergeCell ref="C8:J8"/>
  </mergeCells>
  <printOptions horizontalCentered="1"/>
  <pageMargins left="0.5" right="0.5" top="0.5" bottom="0.5" header="0.25" footer="0.25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5"/>
  <sheetViews>
    <sheetView topLeftCell="A7" zoomScaleNormal="100" workbookViewId="0">
      <pane xSplit="2" ySplit="5" topLeftCell="C34" activePane="bottomRight" state="frozen"/>
      <selection activeCell="A7" sqref="A7"/>
      <selection pane="topRight" activeCell="C7" sqref="C7"/>
      <selection pane="bottomLeft" activeCell="A12" sqref="A12"/>
      <selection pane="bottomRight" activeCell="I42" sqref="I42:J42"/>
    </sheetView>
  </sheetViews>
  <sheetFormatPr defaultRowHeight="15" x14ac:dyDescent="0.25"/>
  <cols>
    <col min="1" max="1" width="6.7109375" style="39" bestFit="1" customWidth="1"/>
    <col min="2" max="2" width="51.140625" style="2" customWidth="1"/>
    <col min="3" max="3" width="12.7109375" style="2" bestFit="1" customWidth="1"/>
    <col min="4" max="4" width="11.28515625" style="2" customWidth="1"/>
    <col min="5" max="5" width="15" style="2" customWidth="1"/>
    <col min="6" max="6" width="13.85546875" style="2" customWidth="1"/>
    <col min="7" max="7" width="12.7109375" style="2" bestFit="1" customWidth="1"/>
    <col min="8" max="8" width="9.7109375" style="2" bestFit="1" customWidth="1"/>
    <col min="9" max="9" width="11.140625" style="2" customWidth="1"/>
    <col min="10" max="10" width="13.140625" style="2" customWidth="1"/>
    <col min="11" max="11" width="12.7109375" style="2" bestFit="1" customWidth="1"/>
    <col min="12" max="12" width="11.5703125" style="2" customWidth="1"/>
    <col min="13" max="13" width="14.7109375" style="2" customWidth="1"/>
    <col min="14" max="14" width="13.7109375" style="2" customWidth="1"/>
    <col min="15" max="15" width="12.7109375" style="2" bestFit="1" customWidth="1"/>
    <col min="16" max="16" width="9.7109375" style="2" bestFit="1" customWidth="1"/>
    <col min="17" max="17" width="11.42578125" style="2" customWidth="1"/>
    <col min="18" max="18" width="11.5703125" style="2" bestFit="1" customWidth="1"/>
    <col min="19" max="256" width="9.140625" style="2"/>
    <col min="257" max="257" width="6.7109375" style="2" bestFit="1" customWidth="1"/>
    <col min="258" max="258" width="74.5703125" style="2" customWidth="1"/>
    <col min="259" max="259" width="12.7109375" style="2" bestFit="1" customWidth="1"/>
    <col min="260" max="260" width="11.28515625" style="2" customWidth="1"/>
    <col min="261" max="261" width="15" style="2" customWidth="1"/>
    <col min="262" max="262" width="13.85546875" style="2" customWidth="1"/>
    <col min="263" max="263" width="12.7109375" style="2" bestFit="1" customWidth="1"/>
    <col min="264" max="264" width="9.7109375" style="2" bestFit="1" customWidth="1"/>
    <col min="265" max="265" width="11.140625" style="2" customWidth="1"/>
    <col min="266" max="266" width="13.140625" style="2" customWidth="1"/>
    <col min="267" max="267" width="12.7109375" style="2" bestFit="1" customWidth="1"/>
    <col min="268" max="268" width="11.5703125" style="2" customWidth="1"/>
    <col min="269" max="269" width="14.7109375" style="2" customWidth="1"/>
    <col min="270" max="270" width="13.7109375" style="2" customWidth="1"/>
    <col min="271" max="271" width="12.7109375" style="2" bestFit="1" customWidth="1"/>
    <col min="272" max="272" width="9.7109375" style="2" bestFit="1" customWidth="1"/>
    <col min="273" max="273" width="11.42578125" style="2" customWidth="1"/>
    <col min="274" max="274" width="11.5703125" style="2" bestFit="1" customWidth="1"/>
    <col min="275" max="512" width="9.140625" style="2"/>
    <col min="513" max="513" width="6.7109375" style="2" bestFit="1" customWidth="1"/>
    <col min="514" max="514" width="74.5703125" style="2" customWidth="1"/>
    <col min="515" max="515" width="12.7109375" style="2" bestFit="1" customWidth="1"/>
    <col min="516" max="516" width="11.28515625" style="2" customWidth="1"/>
    <col min="517" max="517" width="15" style="2" customWidth="1"/>
    <col min="518" max="518" width="13.85546875" style="2" customWidth="1"/>
    <col min="519" max="519" width="12.7109375" style="2" bestFit="1" customWidth="1"/>
    <col min="520" max="520" width="9.7109375" style="2" bestFit="1" customWidth="1"/>
    <col min="521" max="521" width="11.140625" style="2" customWidth="1"/>
    <col min="522" max="522" width="13.140625" style="2" customWidth="1"/>
    <col min="523" max="523" width="12.7109375" style="2" bestFit="1" customWidth="1"/>
    <col min="524" max="524" width="11.5703125" style="2" customWidth="1"/>
    <col min="525" max="525" width="14.7109375" style="2" customWidth="1"/>
    <col min="526" max="526" width="13.7109375" style="2" customWidth="1"/>
    <col min="527" max="527" width="12.7109375" style="2" bestFit="1" customWidth="1"/>
    <col min="528" max="528" width="9.7109375" style="2" bestFit="1" customWidth="1"/>
    <col min="529" max="529" width="11.42578125" style="2" customWidth="1"/>
    <col min="530" max="530" width="11.5703125" style="2" bestFit="1" customWidth="1"/>
    <col min="531" max="768" width="9.140625" style="2"/>
    <col min="769" max="769" width="6.7109375" style="2" bestFit="1" customWidth="1"/>
    <col min="770" max="770" width="74.5703125" style="2" customWidth="1"/>
    <col min="771" max="771" width="12.7109375" style="2" bestFit="1" customWidth="1"/>
    <col min="772" max="772" width="11.28515625" style="2" customWidth="1"/>
    <col min="773" max="773" width="15" style="2" customWidth="1"/>
    <col min="774" max="774" width="13.85546875" style="2" customWidth="1"/>
    <col min="775" max="775" width="12.7109375" style="2" bestFit="1" customWidth="1"/>
    <col min="776" max="776" width="9.7109375" style="2" bestFit="1" customWidth="1"/>
    <col min="777" max="777" width="11.140625" style="2" customWidth="1"/>
    <col min="778" max="778" width="13.140625" style="2" customWidth="1"/>
    <col min="779" max="779" width="12.7109375" style="2" bestFit="1" customWidth="1"/>
    <col min="780" max="780" width="11.5703125" style="2" customWidth="1"/>
    <col min="781" max="781" width="14.7109375" style="2" customWidth="1"/>
    <col min="782" max="782" width="13.7109375" style="2" customWidth="1"/>
    <col min="783" max="783" width="12.7109375" style="2" bestFit="1" customWidth="1"/>
    <col min="784" max="784" width="9.7109375" style="2" bestFit="1" customWidth="1"/>
    <col min="785" max="785" width="11.42578125" style="2" customWidth="1"/>
    <col min="786" max="786" width="11.5703125" style="2" bestFit="1" customWidth="1"/>
    <col min="787" max="1024" width="9.140625" style="2"/>
    <col min="1025" max="1025" width="6.7109375" style="2" bestFit="1" customWidth="1"/>
    <col min="1026" max="1026" width="74.5703125" style="2" customWidth="1"/>
    <col min="1027" max="1027" width="12.7109375" style="2" bestFit="1" customWidth="1"/>
    <col min="1028" max="1028" width="11.28515625" style="2" customWidth="1"/>
    <col min="1029" max="1029" width="15" style="2" customWidth="1"/>
    <col min="1030" max="1030" width="13.85546875" style="2" customWidth="1"/>
    <col min="1031" max="1031" width="12.7109375" style="2" bestFit="1" customWidth="1"/>
    <col min="1032" max="1032" width="9.7109375" style="2" bestFit="1" customWidth="1"/>
    <col min="1033" max="1033" width="11.140625" style="2" customWidth="1"/>
    <col min="1034" max="1034" width="13.140625" style="2" customWidth="1"/>
    <col min="1035" max="1035" width="12.7109375" style="2" bestFit="1" customWidth="1"/>
    <col min="1036" max="1036" width="11.5703125" style="2" customWidth="1"/>
    <col min="1037" max="1037" width="14.7109375" style="2" customWidth="1"/>
    <col min="1038" max="1038" width="13.7109375" style="2" customWidth="1"/>
    <col min="1039" max="1039" width="12.7109375" style="2" bestFit="1" customWidth="1"/>
    <col min="1040" max="1040" width="9.7109375" style="2" bestFit="1" customWidth="1"/>
    <col min="1041" max="1041" width="11.42578125" style="2" customWidth="1"/>
    <col min="1042" max="1042" width="11.5703125" style="2" bestFit="1" customWidth="1"/>
    <col min="1043" max="1280" width="9.140625" style="2"/>
    <col min="1281" max="1281" width="6.7109375" style="2" bestFit="1" customWidth="1"/>
    <col min="1282" max="1282" width="74.5703125" style="2" customWidth="1"/>
    <col min="1283" max="1283" width="12.7109375" style="2" bestFit="1" customWidth="1"/>
    <col min="1284" max="1284" width="11.28515625" style="2" customWidth="1"/>
    <col min="1285" max="1285" width="15" style="2" customWidth="1"/>
    <col min="1286" max="1286" width="13.85546875" style="2" customWidth="1"/>
    <col min="1287" max="1287" width="12.7109375" style="2" bestFit="1" customWidth="1"/>
    <col min="1288" max="1288" width="9.7109375" style="2" bestFit="1" customWidth="1"/>
    <col min="1289" max="1289" width="11.140625" style="2" customWidth="1"/>
    <col min="1290" max="1290" width="13.140625" style="2" customWidth="1"/>
    <col min="1291" max="1291" width="12.7109375" style="2" bestFit="1" customWidth="1"/>
    <col min="1292" max="1292" width="11.5703125" style="2" customWidth="1"/>
    <col min="1293" max="1293" width="14.7109375" style="2" customWidth="1"/>
    <col min="1294" max="1294" width="13.7109375" style="2" customWidth="1"/>
    <col min="1295" max="1295" width="12.7109375" style="2" bestFit="1" customWidth="1"/>
    <col min="1296" max="1296" width="9.7109375" style="2" bestFit="1" customWidth="1"/>
    <col min="1297" max="1297" width="11.42578125" style="2" customWidth="1"/>
    <col min="1298" max="1298" width="11.5703125" style="2" bestFit="1" customWidth="1"/>
    <col min="1299" max="1536" width="9.140625" style="2"/>
    <col min="1537" max="1537" width="6.7109375" style="2" bestFit="1" customWidth="1"/>
    <col min="1538" max="1538" width="74.5703125" style="2" customWidth="1"/>
    <col min="1539" max="1539" width="12.7109375" style="2" bestFit="1" customWidth="1"/>
    <col min="1540" max="1540" width="11.28515625" style="2" customWidth="1"/>
    <col min="1541" max="1541" width="15" style="2" customWidth="1"/>
    <col min="1542" max="1542" width="13.85546875" style="2" customWidth="1"/>
    <col min="1543" max="1543" width="12.7109375" style="2" bestFit="1" customWidth="1"/>
    <col min="1544" max="1544" width="9.7109375" style="2" bestFit="1" customWidth="1"/>
    <col min="1545" max="1545" width="11.140625" style="2" customWidth="1"/>
    <col min="1546" max="1546" width="13.140625" style="2" customWidth="1"/>
    <col min="1547" max="1547" width="12.7109375" style="2" bestFit="1" customWidth="1"/>
    <col min="1548" max="1548" width="11.5703125" style="2" customWidth="1"/>
    <col min="1549" max="1549" width="14.7109375" style="2" customWidth="1"/>
    <col min="1550" max="1550" width="13.7109375" style="2" customWidth="1"/>
    <col min="1551" max="1551" width="12.7109375" style="2" bestFit="1" customWidth="1"/>
    <col min="1552" max="1552" width="9.7109375" style="2" bestFit="1" customWidth="1"/>
    <col min="1553" max="1553" width="11.42578125" style="2" customWidth="1"/>
    <col min="1554" max="1554" width="11.5703125" style="2" bestFit="1" customWidth="1"/>
    <col min="1555" max="1792" width="9.140625" style="2"/>
    <col min="1793" max="1793" width="6.7109375" style="2" bestFit="1" customWidth="1"/>
    <col min="1794" max="1794" width="74.5703125" style="2" customWidth="1"/>
    <col min="1795" max="1795" width="12.7109375" style="2" bestFit="1" customWidth="1"/>
    <col min="1796" max="1796" width="11.28515625" style="2" customWidth="1"/>
    <col min="1797" max="1797" width="15" style="2" customWidth="1"/>
    <col min="1798" max="1798" width="13.85546875" style="2" customWidth="1"/>
    <col min="1799" max="1799" width="12.7109375" style="2" bestFit="1" customWidth="1"/>
    <col min="1800" max="1800" width="9.7109375" style="2" bestFit="1" customWidth="1"/>
    <col min="1801" max="1801" width="11.140625" style="2" customWidth="1"/>
    <col min="1802" max="1802" width="13.140625" style="2" customWidth="1"/>
    <col min="1803" max="1803" width="12.7109375" style="2" bestFit="1" customWidth="1"/>
    <col min="1804" max="1804" width="11.5703125" style="2" customWidth="1"/>
    <col min="1805" max="1805" width="14.7109375" style="2" customWidth="1"/>
    <col min="1806" max="1806" width="13.7109375" style="2" customWidth="1"/>
    <col min="1807" max="1807" width="12.7109375" style="2" bestFit="1" customWidth="1"/>
    <col min="1808" max="1808" width="9.7109375" style="2" bestFit="1" customWidth="1"/>
    <col min="1809" max="1809" width="11.42578125" style="2" customWidth="1"/>
    <col min="1810" max="1810" width="11.5703125" style="2" bestFit="1" customWidth="1"/>
    <col min="1811" max="2048" width="9.140625" style="2"/>
    <col min="2049" max="2049" width="6.7109375" style="2" bestFit="1" customWidth="1"/>
    <col min="2050" max="2050" width="74.5703125" style="2" customWidth="1"/>
    <col min="2051" max="2051" width="12.7109375" style="2" bestFit="1" customWidth="1"/>
    <col min="2052" max="2052" width="11.28515625" style="2" customWidth="1"/>
    <col min="2053" max="2053" width="15" style="2" customWidth="1"/>
    <col min="2054" max="2054" width="13.85546875" style="2" customWidth="1"/>
    <col min="2055" max="2055" width="12.7109375" style="2" bestFit="1" customWidth="1"/>
    <col min="2056" max="2056" width="9.7109375" style="2" bestFit="1" customWidth="1"/>
    <col min="2057" max="2057" width="11.140625" style="2" customWidth="1"/>
    <col min="2058" max="2058" width="13.140625" style="2" customWidth="1"/>
    <col min="2059" max="2059" width="12.7109375" style="2" bestFit="1" customWidth="1"/>
    <col min="2060" max="2060" width="11.5703125" style="2" customWidth="1"/>
    <col min="2061" max="2061" width="14.7109375" style="2" customWidth="1"/>
    <col min="2062" max="2062" width="13.7109375" style="2" customWidth="1"/>
    <col min="2063" max="2063" width="12.7109375" style="2" bestFit="1" customWidth="1"/>
    <col min="2064" max="2064" width="9.7109375" style="2" bestFit="1" customWidth="1"/>
    <col min="2065" max="2065" width="11.42578125" style="2" customWidth="1"/>
    <col min="2066" max="2066" width="11.5703125" style="2" bestFit="1" customWidth="1"/>
    <col min="2067" max="2304" width="9.140625" style="2"/>
    <col min="2305" max="2305" width="6.7109375" style="2" bestFit="1" customWidth="1"/>
    <col min="2306" max="2306" width="74.5703125" style="2" customWidth="1"/>
    <col min="2307" max="2307" width="12.7109375" style="2" bestFit="1" customWidth="1"/>
    <col min="2308" max="2308" width="11.28515625" style="2" customWidth="1"/>
    <col min="2309" max="2309" width="15" style="2" customWidth="1"/>
    <col min="2310" max="2310" width="13.85546875" style="2" customWidth="1"/>
    <col min="2311" max="2311" width="12.7109375" style="2" bestFit="1" customWidth="1"/>
    <col min="2312" max="2312" width="9.7109375" style="2" bestFit="1" customWidth="1"/>
    <col min="2313" max="2313" width="11.140625" style="2" customWidth="1"/>
    <col min="2314" max="2314" width="13.140625" style="2" customWidth="1"/>
    <col min="2315" max="2315" width="12.7109375" style="2" bestFit="1" customWidth="1"/>
    <col min="2316" max="2316" width="11.5703125" style="2" customWidth="1"/>
    <col min="2317" max="2317" width="14.7109375" style="2" customWidth="1"/>
    <col min="2318" max="2318" width="13.7109375" style="2" customWidth="1"/>
    <col min="2319" max="2319" width="12.7109375" style="2" bestFit="1" customWidth="1"/>
    <col min="2320" max="2320" width="9.7109375" style="2" bestFit="1" customWidth="1"/>
    <col min="2321" max="2321" width="11.42578125" style="2" customWidth="1"/>
    <col min="2322" max="2322" width="11.5703125" style="2" bestFit="1" customWidth="1"/>
    <col min="2323" max="2560" width="9.140625" style="2"/>
    <col min="2561" max="2561" width="6.7109375" style="2" bestFit="1" customWidth="1"/>
    <col min="2562" max="2562" width="74.5703125" style="2" customWidth="1"/>
    <col min="2563" max="2563" width="12.7109375" style="2" bestFit="1" customWidth="1"/>
    <col min="2564" max="2564" width="11.28515625" style="2" customWidth="1"/>
    <col min="2565" max="2565" width="15" style="2" customWidth="1"/>
    <col min="2566" max="2566" width="13.85546875" style="2" customWidth="1"/>
    <col min="2567" max="2567" width="12.7109375" style="2" bestFit="1" customWidth="1"/>
    <col min="2568" max="2568" width="9.7109375" style="2" bestFit="1" customWidth="1"/>
    <col min="2569" max="2569" width="11.140625" style="2" customWidth="1"/>
    <col min="2570" max="2570" width="13.140625" style="2" customWidth="1"/>
    <col min="2571" max="2571" width="12.7109375" style="2" bestFit="1" customWidth="1"/>
    <col min="2572" max="2572" width="11.5703125" style="2" customWidth="1"/>
    <col min="2573" max="2573" width="14.7109375" style="2" customWidth="1"/>
    <col min="2574" max="2574" width="13.7109375" style="2" customWidth="1"/>
    <col min="2575" max="2575" width="12.7109375" style="2" bestFit="1" customWidth="1"/>
    <col min="2576" max="2576" width="9.7109375" style="2" bestFit="1" customWidth="1"/>
    <col min="2577" max="2577" width="11.42578125" style="2" customWidth="1"/>
    <col min="2578" max="2578" width="11.5703125" style="2" bestFit="1" customWidth="1"/>
    <col min="2579" max="2816" width="9.140625" style="2"/>
    <col min="2817" max="2817" width="6.7109375" style="2" bestFit="1" customWidth="1"/>
    <col min="2818" max="2818" width="74.5703125" style="2" customWidth="1"/>
    <col min="2819" max="2819" width="12.7109375" style="2" bestFit="1" customWidth="1"/>
    <col min="2820" max="2820" width="11.28515625" style="2" customWidth="1"/>
    <col min="2821" max="2821" width="15" style="2" customWidth="1"/>
    <col min="2822" max="2822" width="13.85546875" style="2" customWidth="1"/>
    <col min="2823" max="2823" width="12.7109375" style="2" bestFit="1" customWidth="1"/>
    <col min="2824" max="2824" width="9.7109375" style="2" bestFit="1" customWidth="1"/>
    <col min="2825" max="2825" width="11.140625" style="2" customWidth="1"/>
    <col min="2826" max="2826" width="13.140625" style="2" customWidth="1"/>
    <col min="2827" max="2827" width="12.7109375" style="2" bestFit="1" customWidth="1"/>
    <col min="2828" max="2828" width="11.5703125" style="2" customWidth="1"/>
    <col min="2829" max="2829" width="14.7109375" style="2" customWidth="1"/>
    <col min="2830" max="2830" width="13.7109375" style="2" customWidth="1"/>
    <col min="2831" max="2831" width="12.7109375" style="2" bestFit="1" customWidth="1"/>
    <col min="2832" max="2832" width="9.7109375" style="2" bestFit="1" customWidth="1"/>
    <col min="2833" max="2833" width="11.42578125" style="2" customWidth="1"/>
    <col min="2834" max="2834" width="11.5703125" style="2" bestFit="1" customWidth="1"/>
    <col min="2835" max="3072" width="9.140625" style="2"/>
    <col min="3073" max="3073" width="6.7109375" style="2" bestFit="1" customWidth="1"/>
    <col min="3074" max="3074" width="74.5703125" style="2" customWidth="1"/>
    <col min="3075" max="3075" width="12.7109375" style="2" bestFit="1" customWidth="1"/>
    <col min="3076" max="3076" width="11.28515625" style="2" customWidth="1"/>
    <col min="3077" max="3077" width="15" style="2" customWidth="1"/>
    <col min="3078" max="3078" width="13.85546875" style="2" customWidth="1"/>
    <col min="3079" max="3079" width="12.7109375" style="2" bestFit="1" customWidth="1"/>
    <col min="3080" max="3080" width="9.7109375" style="2" bestFit="1" customWidth="1"/>
    <col min="3081" max="3081" width="11.140625" style="2" customWidth="1"/>
    <col min="3082" max="3082" width="13.140625" style="2" customWidth="1"/>
    <col min="3083" max="3083" width="12.7109375" style="2" bestFit="1" customWidth="1"/>
    <col min="3084" max="3084" width="11.5703125" style="2" customWidth="1"/>
    <col min="3085" max="3085" width="14.7109375" style="2" customWidth="1"/>
    <col min="3086" max="3086" width="13.7109375" style="2" customWidth="1"/>
    <col min="3087" max="3087" width="12.7109375" style="2" bestFit="1" customWidth="1"/>
    <col min="3088" max="3088" width="9.7109375" style="2" bestFit="1" customWidth="1"/>
    <col min="3089" max="3089" width="11.42578125" style="2" customWidth="1"/>
    <col min="3090" max="3090" width="11.5703125" style="2" bestFit="1" customWidth="1"/>
    <col min="3091" max="3328" width="9.140625" style="2"/>
    <col min="3329" max="3329" width="6.7109375" style="2" bestFit="1" customWidth="1"/>
    <col min="3330" max="3330" width="74.5703125" style="2" customWidth="1"/>
    <col min="3331" max="3331" width="12.7109375" style="2" bestFit="1" customWidth="1"/>
    <col min="3332" max="3332" width="11.28515625" style="2" customWidth="1"/>
    <col min="3333" max="3333" width="15" style="2" customWidth="1"/>
    <col min="3334" max="3334" width="13.85546875" style="2" customWidth="1"/>
    <col min="3335" max="3335" width="12.7109375" style="2" bestFit="1" customWidth="1"/>
    <col min="3336" max="3336" width="9.7109375" style="2" bestFit="1" customWidth="1"/>
    <col min="3337" max="3337" width="11.140625" style="2" customWidth="1"/>
    <col min="3338" max="3338" width="13.140625" style="2" customWidth="1"/>
    <col min="3339" max="3339" width="12.7109375" style="2" bestFit="1" customWidth="1"/>
    <col min="3340" max="3340" width="11.5703125" style="2" customWidth="1"/>
    <col min="3341" max="3341" width="14.7109375" style="2" customWidth="1"/>
    <col min="3342" max="3342" width="13.7109375" style="2" customWidth="1"/>
    <col min="3343" max="3343" width="12.7109375" style="2" bestFit="1" customWidth="1"/>
    <col min="3344" max="3344" width="9.7109375" style="2" bestFit="1" customWidth="1"/>
    <col min="3345" max="3345" width="11.42578125" style="2" customWidth="1"/>
    <col min="3346" max="3346" width="11.5703125" style="2" bestFit="1" customWidth="1"/>
    <col min="3347" max="3584" width="9.140625" style="2"/>
    <col min="3585" max="3585" width="6.7109375" style="2" bestFit="1" customWidth="1"/>
    <col min="3586" max="3586" width="74.5703125" style="2" customWidth="1"/>
    <col min="3587" max="3587" width="12.7109375" style="2" bestFit="1" customWidth="1"/>
    <col min="3588" max="3588" width="11.28515625" style="2" customWidth="1"/>
    <col min="3589" max="3589" width="15" style="2" customWidth="1"/>
    <col min="3590" max="3590" width="13.85546875" style="2" customWidth="1"/>
    <col min="3591" max="3591" width="12.7109375" style="2" bestFit="1" customWidth="1"/>
    <col min="3592" max="3592" width="9.7109375" style="2" bestFit="1" customWidth="1"/>
    <col min="3593" max="3593" width="11.140625" style="2" customWidth="1"/>
    <col min="3594" max="3594" width="13.140625" style="2" customWidth="1"/>
    <col min="3595" max="3595" width="12.7109375" style="2" bestFit="1" customWidth="1"/>
    <col min="3596" max="3596" width="11.5703125" style="2" customWidth="1"/>
    <col min="3597" max="3597" width="14.7109375" style="2" customWidth="1"/>
    <col min="3598" max="3598" width="13.7109375" style="2" customWidth="1"/>
    <col min="3599" max="3599" width="12.7109375" style="2" bestFit="1" customWidth="1"/>
    <col min="3600" max="3600" width="9.7109375" style="2" bestFit="1" customWidth="1"/>
    <col min="3601" max="3601" width="11.42578125" style="2" customWidth="1"/>
    <col min="3602" max="3602" width="11.5703125" style="2" bestFit="1" customWidth="1"/>
    <col min="3603" max="3840" width="9.140625" style="2"/>
    <col min="3841" max="3841" width="6.7109375" style="2" bestFit="1" customWidth="1"/>
    <col min="3842" max="3842" width="74.5703125" style="2" customWidth="1"/>
    <col min="3843" max="3843" width="12.7109375" style="2" bestFit="1" customWidth="1"/>
    <col min="3844" max="3844" width="11.28515625" style="2" customWidth="1"/>
    <col min="3845" max="3845" width="15" style="2" customWidth="1"/>
    <col min="3846" max="3846" width="13.85546875" style="2" customWidth="1"/>
    <col min="3847" max="3847" width="12.7109375" style="2" bestFit="1" customWidth="1"/>
    <col min="3848" max="3848" width="9.7109375" style="2" bestFit="1" customWidth="1"/>
    <col min="3849" max="3849" width="11.140625" style="2" customWidth="1"/>
    <col min="3850" max="3850" width="13.140625" style="2" customWidth="1"/>
    <col min="3851" max="3851" width="12.7109375" style="2" bestFit="1" customWidth="1"/>
    <col min="3852" max="3852" width="11.5703125" style="2" customWidth="1"/>
    <col min="3853" max="3853" width="14.7109375" style="2" customWidth="1"/>
    <col min="3854" max="3854" width="13.7109375" style="2" customWidth="1"/>
    <col min="3855" max="3855" width="12.7109375" style="2" bestFit="1" customWidth="1"/>
    <col min="3856" max="3856" width="9.7109375" style="2" bestFit="1" customWidth="1"/>
    <col min="3857" max="3857" width="11.42578125" style="2" customWidth="1"/>
    <col min="3858" max="3858" width="11.5703125" style="2" bestFit="1" customWidth="1"/>
    <col min="3859" max="4096" width="9.140625" style="2"/>
    <col min="4097" max="4097" width="6.7109375" style="2" bestFit="1" customWidth="1"/>
    <col min="4098" max="4098" width="74.5703125" style="2" customWidth="1"/>
    <col min="4099" max="4099" width="12.7109375" style="2" bestFit="1" customWidth="1"/>
    <col min="4100" max="4100" width="11.28515625" style="2" customWidth="1"/>
    <col min="4101" max="4101" width="15" style="2" customWidth="1"/>
    <col min="4102" max="4102" width="13.85546875" style="2" customWidth="1"/>
    <col min="4103" max="4103" width="12.7109375" style="2" bestFit="1" customWidth="1"/>
    <col min="4104" max="4104" width="9.7109375" style="2" bestFit="1" customWidth="1"/>
    <col min="4105" max="4105" width="11.140625" style="2" customWidth="1"/>
    <col min="4106" max="4106" width="13.140625" style="2" customWidth="1"/>
    <col min="4107" max="4107" width="12.7109375" style="2" bestFit="1" customWidth="1"/>
    <col min="4108" max="4108" width="11.5703125" style="2" customWidth="1"/>
    <col min="4109" max="4109" width="14.7109375" style="2" customWidth="1"/>
    <col min="4110" max="4110" width="13.7109375" style="2" customWidth="1"/>
    <col min="4111" max="4111" width="12.7109375" style="2" bestFit="1" customWidth="1"/>
    <col min="4112" max="4112" width="9.7109375" style="2" bestFit="1" customWidth="1"/>
    <col min="4113" max="4113" width="11.42578125" style="2" customWidth="1"/>
    <col min="4114" max="4114" width="11.5703125" style="2" bestFit="1" customWidth="1"/>
    <col min="4115" max="4352" width="9.140625" style="2"/>
    <col min="4353" max="4353" width="6.7109375" style="2" bestFit="1" customWidth="1"/>
    <col min="4354" max="4354" width="74.5703125" style="2" customWidth="1"/>
    <col min="4355" max="4355" width="12.7109375" style="2" bestFit="1" customWidth="1"/>
    <col min="4356" max="4356" width="11.28515625" style="2" customWidth="1"/>
    <col min="4357" max="4357" width="15" style="2" customWidth="1"/>
    <col min="4358" max="4358" width="13.85546875" style="2" customWidth="1"/>
    <col min="4359" max="4359" width="12.7109375" style="2" bestFit="1" customWidth="1"/>
    <col min="4360" max="4360" width="9.7109375" style="2" bestFit="1" customWidth="1"/>
    <col min="4361" max="4361" width="11.140625" style="2" customWidth="1"/>
    <col min="4362" max="4362" width="13.140625" style="2" customWidth="1"/>
    <col min="4363" max="4363" width="12.7109375" style="2" bestFit="1" customWidth="1"/>
    <col min="4364" max="4364" width="11.5703125" style="2" customWidth="1"/>
    <col min="4365" max="4365" width="14.7109375" style="2" customWidth="1"/>
    <col min="4366" max="4366" width="13.7109375" style="2" customWidth="1"/>
    <col min="4367" max="4367" width="12.7109375" style="2" bestFit="1" customWidth="1"/>
    <col min="4368" max="4368" width="9.7109375" style="2" bestFit="1" customWidth="1"/>
    <col min="4369" max="4369" width="11.42578125" style="2" customWidth="1"/>
    <col min="4370" max="4370" width="11.5703125" style="2" bestFit="1" customWidth="1"/>
    <col min="4371" max="4608" width="9.140625" style="2"/>
    <col min="4609" max="4609" width="6.7109375" style="2" bestFit="1" customWidth="1"/>
    <col min="4610" max="4610" width="74.5703125" style="2" customWidth="1"/>
    <col min="4611" max="4611" width="12.7109375" style="2" bestFit="1" customWidth="1"/>
    <col min="4612" max="4612" width="11.28515625" style="2" customWidth="1"/>
    <col min="4613" max="4613" width="15" style="2" customWidth="1"/>
    <col min="4614" max="4614" width="13.85546875" style="2" customWidth="1"/>
    <col min="4615" max="4615" width="12.7109375" style="2" bestFit="1" customWidth="1"/>
    <col min="4616" max="4616" width="9.7109375" style="2" bestFit="1" customWidth="1"/>
    <col min="4617" max="4617" width="11.140625" style="2" customWidth="1"/>
    <col min="4618" max="4618" width="13.140625" style="2" customWidth="1"/>
    <col min="4619" max="4619" width="12.7109375" style="2" bestFit="1" customWidth="1"/>
    <col min="4620" max="4620" width="11.5703125" style="2" customWidth="1"/>
    <col min="4621" max="4621" width="14.7109375" style="2" customWidth="1"/>
    <col min="4622" max="4622" width="13.7109375" style="2" customWidth="1"/>
    <col min="4623" max="4623" width="12.7109375" style="2" bestFit="1" customWidth="1"/>
    <col min="4624" max="4624" width="9.7109375" style="2" bestFit="1" customWidth="1"/>
    <col min="4625" max="4625" width="11.42578125" style="2" customWidth="1"/>
    <col min="4626" max="4626" width="11.5703125" style="2" bestFit="1" customWidth="1"/>
    <col min="4627" max="4864" width="9.140625" style="2"/>
    <col min="4865" max="4865" width="6.7109375" style="2" bestFit="1" customWidth="1"/>
    <col min="4866" max="4866" width="74.5703125" style="2" customWidth="1"/>
    <col min="4867" max="4867" width="12.7109375" style="2" bestFit="1" customWidth="1"/>
    <col min="4868" max="4868" width="11.28515625" style="2" customWidth="1"/>
    <col min="4869" max="4869" width="15" style="2" customWidth="1"/>
    <col min="4870" max="4870" width="13.85546875" style="2" customWidth="1"/>
    <col min="4871" max="4871" width="12.7109375" style="2" bestFit="1" customWidth="1"/>
    <col min="4872" max="4872" width="9.7109375" style="2" bestFit="1" customWidth="1"/>
    <col min="4873" max="4873" width="11.140625" style="2" customWidth="1"/>
    <col min="4874" max="4874" width="13.140625" style="2" customWidth="1"/>
    <col min="4875" max="4875" width="12.7109375" style="2" bestFit="1" customWidth="1"/>
    <col min="4876" max="4876" width="11.5703125" style="2" customWidth="1"/>
    <col min="4877" max="4877" width="14.7109375" style="2" customWidth="1"/>
    <col min="4878" max="4878" width="13.7109375" style="2" customWidth="1"/>
    <col min="4879" max="4879" width="12.7109375" style="2" bestFit="1" customWidth="1"/>
    <col min="4880" max="4880" width="9.7109375" style="2" bestFit="1" customWidth="1"/>
    <col min="4881" max="4881" width="11.42578125" style="2" customWidth="1"/>
    <col min="4882" max="4882" width="11.5703125" style="2" bestFit="1" customWidth="1"/>
    <col min="4883" max="5120" width="9.140625" style="2"/>
    <col min="5121" max="5121" width="6.7109375" style="2" bestFit="1" customWidth="1"/>
    <col min="5122" max="5122" width="74.5703125" style="2" customWidth="1"/>
    <col min="5123" max="5123" width="12.7109375" style="2" bestFit="1" customWidth="1"/>
    <col min="5124" max="5124" width="11.28515625" style="2" customWidth="1"/>
    <col min="5125" max="5125" width="15" style="2" customWidth="1"/>
    <col min="5126" max="5126" width="13.85546875" style="2" customWidth="1"/>
    <col min="5127" max="5127" width="12.7109375" style="2" bestFit="1" customWidth="1"/>
    <col min="5128" max="5128" width="9.7109375" style="2" bestFit="1" customWidth="1"/>
    <col min="5129" max="5129" width="11.140625" style="2" customWidth="1"/>
    <col min="5130" max="5130" width="13.140625" style="2" customWidth="1"/>
    <col min="5131" max="5131" width="12.7109375" style="2" bestFit="1" customWidth="1"/>
    <col min="5132" max="5132" width="11.5703125" style="2" customWidth="1"/>
    <col min="5133" max="5133" width="14.7109375" style="2" customWidth="1"/>
    <col min="5134" max="5134" width="13.7109375" style="2" customWidth="1"/>
    <col min="5135" max="5135" width="12.7109375" style="2" bestFit="1" customWidth="1"/>
    <col min="5136" max="5136" width="9.7109375" style="2" bestFit="1" customWidth="1"/>
    <col min="5137" max="5137" width="11.42578125" style="2" customWidth="1"/>
    <col min="5138" max="5138" width="11.5703125" style="2" bestFit="1" customWidth="1"/>
    <col min="5139" max="5376" width="9.140625" style="2"/>
    <col min="5377" max="5377" width="6.7109375" style="2" bestFit="1" customWidth="1"/>
    <col min="5378" max="5378" width="74.5703125" style="2" customWidth="1"/>
    <col min="5379" max="5379" width="12.7109375" style="2" bestFit="1" customWidth="1"/>
    <col min="5380" max="5380" width="11.28515625" style="2" customWidth="1"/>
    <col min="5381" max="5381" width="15" style="2" customWidth="1"/>
    <col min="5382" max="5382" width="13.85546875" style="2" customWidth="1"/>
    <col min="5383" max="5383" width="12.7109375" style="2" bestFit="1" customWidth="1"/>
    <col min="5384" max="5384" width="9.7109375" style="2" bestFit="1" customWidth="1"/>
    <col min="5385" max="5385" width="11.140625" style="2" customWidth="1"/>
    <col min="5386" max="5386" width="13.140625" style="2" customWidth="1"/>
    <col min="5387" max="5387" width="12.7109375" style="2" bestFit="1" customWidth="1"/>
    <col min="5388" max="5388" width="11.5703125" style="2" customWidth="1"/>
    <col min="5389" max="5389" width="14.7109375" style="2" customWidth="1"/>
    <col min="5390" max="5390" width="13.7109375" style="2" customWidth="1"/>
    <col min="5391" max="5391" width="12.7109375" style="2" bestFit="1" customWidth="1"/>
    <col min="5392" max="5392" width="9.7109375" style="2" bestFit="1" customWidth="1"/>
    <col min="5393" max="5393" width="11.42578125" style="2" customWidth="1"/>
    <col min="5394" max="5394" width="11.5703125" style="2" bestFit="1" customWidth="1"/>
    <col min="5395" max="5632" width="9.140625" style="2"/>
    <col min="5633" max="5633" width="6.7109375" style="2" bestFit="1" customWidth="1"/>
    <col min="5634" max="5634" width="74.5703125" style="2" customWidth="1"/>
    <col min="5635" max="5635" width="12.7109375" style="2" bestFit="1" customWidth="1"/>
    <col min="5636" max="5636" width="11.28515625" style="2" customWidth="1"/>
    <col min="5637" max="5637" width="15" style="2" customWidth="1"/>
    <col min="5638" max="5638" width="13.85546875" style="2" customWidth="1"/>
    <col min="5639" max="5639" width="12.7109375" style="2" bestFit="1" customWidth="1"/>
    <col min="5640" max="5640" width="9.7109375" style="2" bestFit="1" customWidth="1"/>
    <col min="5641" max="5641" width="11.140625" style="2" customWidth="1"/>
    <col min="5642" max="5642" width="13.140625" style="2" customWidth="1"/>
    <col min="5643" max="5643" width="12.7109375" style="2" bestFit="1" customWidth="1"/>
    <col min="5644" max="5644" width="11.5703125" style="2" customWidth="1"/>
    <col min="5645" max="5645" width="14.7109375" style="2" customWidth="1"/>
    <col min="5646" max="5646" width="13.7109375" style="2" customWidth="1"/>
    <col min="5647" max="5647" width="12.7109375" style="2" bestFit="1" customWidth="1"/>
    <col min="5648" max="5648" width="9.7109375" style="2" bestFit="1" customWidth="1"/>
    <col min="5649" max="5649" width="11.42578125" style="2" customWidth="1"/>
    <col min="5650" max="5650" width="11.5703125" style="2" bestFit="1" customWidth="1"/>
    <col min="5651" max="5888" width="9.140625" style="2"/>
    <col min="5889" max="5889" width="6.7109375" style="2" bestFit="1" customWidth="1"/>
    <col min="5890" max="5890" width="74.5703125" style="2" customWidth="1"/>
    <col min="5891" max="5891" width="12.7109375" style="2" bestFit="1" customWidth="1"/>
    <col min="5892" max="5892" width="11.28515625" style="2" customWidth="1"/>
    <col min="5893" max="5893" width="15" style="2" customWidth="1"/>
    <col min="5894" max="5894" width="13.85546875" style="2" customWidth="1"/>
    <col min="5895" max="5895" width="12.7109375" style="2" bestFit="1" customWidth="1"/>
    <col min="5896" max="5896" width="9.7109375" style="2" bestFit="1" customWidth="1"/>
    <col min="5897" max="5897" width="11.140625" style="2" customWidth="1"/>
    <col min="5898" max="5898" width="13.140625" style="2" customWidth="1"/>
    <col min="5899" max="5899" width="12.7109375" style="2" bestFit="1" customWidth="1"/>
    <col min="5900" max="5900" width="11.5703125" style="2" customWidth="1"/>
    <col min="5901" max="5901" width="14.7109375" style="2" customWidth="1"/>
    <col min="5902" max="5902" width="13.7109375" style="2" customWidth="1"/>
    <col min="5903" max="5903" width="12.7109375" style="2" bestFit="1" customWidth="1"/>
    <col min="5904" max="5904" width="9.7109375" style="2" bestFit="1" customWidth="1"/>
    <col min="5905" max="5905" width="11.42578125" style="2" customWidth="1"/>
    <col min="5906" max="5906" width="11.5703125" style="2" bestFit="1" customWidth="1"/>
    <col min="5907" max="6144" width="9.140625" style="2"/>
    <col min="6145" max="6145" width="6.7109375" style="2" bestFit="1" customWidth="1"/>
    <col min="6146" max="6146" width="74.5703125" style="2" customWidth="1"/>
    <col min="6147" max="6147" width="12.7109375" style="2" bestFit="1" customWidth="1"/>
    <col min="6148" max="6148" width="11.28515625" style="2" customWidth="1"/>
    <col min="6149" max="6149" width="15" style="2" customWidth="1"/>
    <col min="6150" max="6150" width="13.85546875" style="2" customWidth="1"/>
    <col min="6151" max="6151" width="12.7109375" style="2" bestFit="1" customWidth="1"/>
    <col min="6152" max="6152" width="9.7109375" style="2" bestFit="1" customWidth="1"/>
    <col min="6153" max="6153" width="11.140625" style="2" customWidth="1"/>
    <col min="6154" max="6154" width="13.140625" style="2" customWidth="1"/>
    <col min="6155" max="6155" width="12.7109375" style="2" bestFit="1" customWidth="1"/>
    <col min="6156" max="6156" width="11.5703125" style="2" customWidth="1"/>
    <col min="6157" max="6157" width="14.7109375" style="2" customWidth="1"/>
    <col min="6158" max="6158" width="13.7109375" style="2" customWidth="1"/>
    <col min="6159" max="6159" width="12.7109375" style="2" bestFit="1" customWidth="1"/>
    <col min="6160" max="6160" width="9.7109375" style="2" bestFit="1" customWidth="1"/>
    <col min="6161" max="6161" width="11.42578125" style="2" customWidth="1"/>
    <col min="6162" max="6162" width="11.5703125" style="2" bestFit="1" customWidth="1"/>
    <col min="6163" max="6400" width="9.140625" style="2"/>
    <col min="6401" max="6401" width="6.7109375" style="2" bestFit="1" customWidth="1"/>
    <col min="6402" max="6402" width="74.5703125" style="2" customWidth="1"/>
    <col min="6403" max="6403" width="12.7109375" style="2" bestFit="1" customWidth="1"/>
    <col min="6404" max="6404" width="11.28515625" style="2" customWidth="1"/>
    <col min="6405" max="6405" width="15" style="2" customWidth="1"/>
    <col min="6406" max="6406" width="13.85546875" style="2" customWidth="1"/>
    <col min="6407" max="6407" width="12.7109375" style="2" bestFit="1" customWidth="1"/>
    <col min="6408" max="6408" width="9.7109375" style="2" bestFit="1" customWidth="1"/>
    <col min="6409" max="6409" width="11.140625" style="2" customWidth="1"/>
    <col min="6410" max="6410" width="13.140625" style="2" customWidth="1"/>
    <col min="6411" max="6411" width="12.7109375" style="2" bestFit="1" customWidth="1"/>
    <col min="6412" max="6412" width="11.5703125" style="2" customWidth="1"/>
    <col min="6413" max="6413" width="14.7109375" style="2" customWidth="1"/>
    <col min="6414" max="6414" width="13.7109375" style="2" customWidth="1"/>
    <col min="6415" max="6415" width="12.7109375" style="2" bestFit="1" customWidth="1"/>
    <col min="6416" max="6416" width="9.7109375" style="2" bestFit="1" customWidth="1"/>
    <col min="6417" max="6417" width="11.42578125" style="2" customWidth="1"/>
    <col min="6418" max="6418" width="11.5703125" style="2" bestFit="1" customWidth="1"/>
    <col min="6419" max="6656" width="9.140625" style="2"/>
    <col min="6657" max="6657" width="6.7109375" style="2" bestFit="1" customWidth="1"/>
    <col min="6658" max="6658" width="74.5703125" style="2" customWidth="1"/>
    <col min="6659" max="6659" width="12.7109375" style="2" bestFit="1" customWidth="1"/>
    <col min="6660" max="6660" width="11.28515625" style="2" customWidth="1"/>
    <col min="6661" max="6661" width="15" style="2" customWidth="1"/>
    <col min="6662" max="6662" width="13.85546875" style="2" customWidth="1"/>
    <col min="6663" max="6663" width="12.7109375" style="2" bestFit="1" customWidth="1"/>
    <col min="6664" max="6664" width="9.7109375" style="2" bestFit="1" customWidth="1"/>
    <col min="6665" max="6665" width="11.140625" style="2" customWidth="1"/>
    <col min="6666" max="6666" width="13.140625" style="2" customWidth="1"/>
    <col min="6667" max="6667" width="12.7109375" style="2" bestFit="1" customWidth="1"/>
    <col min="6668" max="6668" width="11.5703125" style="2" customWidth="1"/>
    <col min="6669" max="6669" width="14.7109375" style="2" customWidth="1"/>
    <col min="6670" max="6670" width="13.7109375" style="2" customWidth="1"/>
    <col min="6671" max="6671" width="12.7109375" style="2" bestFit="1" customWidth="1"/>
    <col min="6672" max="6672" width="9.7109375" style="2" bestFit="1" customWidth="1"/>
    <col min="6673" max="6673" width="11.42578125" style="2" customWidth="1"/>
    <col min="6674" max="6674" width="11.5703125" style="2" bestFit="1" customWidth="1"/>
    <col min="6675" max="6912" width="9.140625" style="2"/>
    <col min="6913" max="6913" width="6.7109375" style="2" bestFit="1" customWidth="1"/>
    <col min="6914" max="6914" width="74.5703125" style="2" customWidth="1"/>
    <col min="6915" max="6915" width="12.7109375" style="2" bestFit="1" customWidth="1"/>
    <col min="6916" max="6916" width="11.28515625" style="2" customWidth="1"/>
    <col min="6917" max="6917" width="15" style="2" customWidth="1"/>
    <col min="6918" max="6918" width="13.85546875" style="2" customWidth="1"/>
    <col min="6919" max="6919" width="12.7109375" style="2" bestFit="1" customWidth="1"/>
    <col min="6920" max="6920" width="9.7109375" style="2" bestFit="1" customWidth="1"/>
    <col min="6921" max="6921" width="11.140625" style="2" customWidth="1"/>
    <col min="6922" max="6922" width="13.140625" style="2" customWidth="1"/>
    <col min="6923" max="6923" width="12.7109375" style="2" bestFit="1" customWidth="1"/>
    <col min="6924" max="6924" width="11.5703125" style="2" customWidth="1"/>
    <col min="6925" max="6925" width="14.7109375" style="2" customWidth="1"/>
    <col min="6926" max="6926" width="13.7109375" style="2" customWidth="1"/>
    <col min="6927" max="6927" width="12.7109375" style="2" bestFit="1" customWidth="1"/>
    <col min="6928" max="6928" width="9.7109375" style="2" bestFit="1" customWidth="1"/>
    <col min="6929" max="6929" width="11.42578125" style="2" customWidth="1"/>
    <col min="6930" max="6930" width="11.5703125" style="2" bestFit="1" customWidth="1"/>
    <col min="6931" max="7168" width="9.140625" style="2"/>
    <col min="7169" max="7169" width="6.7109375" style="2" bestFit="1" customWidth="1"/>
    <col min="7170" max="7170" width="74.5703125" style="2" customWidth="1"/>
    <col min="7171" max="7171" width="12.7109375" style="2" bestFit="1" customWidth="1"/>
    <col min="7172" max="7172" width="11.28515625" style="2" customWidth="1"/>
    <col min="7173" max="7173" width="15" style="2" customWidth="1"/>
    <col min="7174" max="7174" width="13.85546875" style="2" customWidth="1"/>
    <col min="7175" max="7175" width="12.7109375" style="2" bestFit="1" customWidth="1"/>
    <col min="7176" max="7176" width="9.7109375" style="2" bestFit="1" customWidth="1"/>
    <col min="7177" max="7177" width="11.140625" style="2" customWidth="1"/>
    <col min="7178" max="7178" width="13.140625" style="2" customWidth="1"/>
    <col min="7179" max="7179" width="12.7109375" style="2" bestFit="1" customWidth="1"/>
    <col min="7180" max="7180" width="11.5703125" style="2" customWidth="1"/>
    <col min="7181" max="7181" width="14.7109375" style="2" customWidth="1"/>
    <col min="7182" max="7182" width="13.7109375" style="2" customWidth="1"/>
    <col min="7183" max="7183" width="12.7109375" style="2" bestFit="1" customWidth="1"/>
    <col min="7184" max="7184" width="9.7109375" style="2" bestFit="1" customWidth="1"/>
    <col min="7185" max="7185" width="11.42578125" style="2" customWidth="1"/>
    <col min="7186" max="7186" width="11.5703125" style="2" bestFit="1" customWidth="1"/>
    <col min="7187" max="7424" width="9.140625" style="2"/>
    <col min="7425" max="7425" width="6.7109375" style="2" bestFit="1" customWidth="1"/>
    <col min="7426" max="7426" width="74.5703125" style="2" customWidth="1"/>
    <col min="7427" max="7427" width="12.7109375" style="2" bestFit="1" customWidth="1"/>
    <col min="7428" max="7428" width="11.28515625" style="2" customWidth="1"/>
    <col min="7429" max="7429" width="15" style="2" customWidth="1"/>
    <col min="7430" max="7430" width="13.85546875" style="2" customWidth="1"/>
    <col min="7431" max="7431" width="12.7109375" style="2" bestFit="1" customWidth="1"/>
    <col min="7432" max="7432" width="9.7109375" style="2" bestFit="1" customWidth="1"/>
    <col min="7433" max="7433" width="11.140625" style="2" customWidth="1"/>
    <col min="7434" max="7434" width="13.140625" style="2" customWidth="1"/>
    <col min="7435" max="7435" width="12.7109375" style="2" bestFit="1" customWidth="1"/>
    <col min="7436" max="7436" width="11.5703125" style="2" customWidth="1"/>
    <col min="7437" max="7437" width="14.7109375" style="2" customWidth="1"/>
    <col min="7438" max="7438" width="13.7109375" style="2" customWidth="1"/>
    <col min="7439" max="7439" width="12.7109375" style="2" bestFit="1" customWidth="1"/>
    <col min="7440" max="7440" width="9.7109375" style="2" bestFit="1" customWidth="1"/>
    <col min="7441" max="7441" width="11.42578125" style="2" customWidth="1"/>
    <col min="7442" max="7442" width="11.5703125" style="2" bestFit="1" customWidth="1"/>
    <col min="7443" max="7680" width="9.140625" style="2"/>
    <col min="7681" max="7681" width="6.7109375" style="2" bestFit="1" customWidth="1"/>
    <col min="7682" max="7682" width="74.5703125" style="2" customWidth="1"/>
    <col min="7683" max="7683" width="12.7109375" style="2" bestFit="1" customWidth="1"/>
    <col min="7684" max="7684" width="11.28515625" style="2" customWidth="1"/>
    <col min="7685" max="7685" width="15" style="2" customWidth="1"/>
    <col min="7686" max="7686" width="13.85546875" style="2" customWidth="1"/>
    <col min="7687" max="7687" width="12.7109375" style="2" bestFit="1" customWidth="1"/>
    <col min="7688" max="7688" width="9.7109375" style="2" bestFit="1" customWidth="1"/>
    <col min="7689" max="7689" width="11.140625" style="2" customWidth="1"/>
    <col min="7690" max="7690" width="13.140625" style="2" customWidth="1"/>
    <col min="7691" max="7691" width="12.7109375" style="2" bestFit="1" customWidth="1"/>
    <col min="7692" max="7692" width="11.5703125" style="2" customWidth="1"/>
    <col min="7693" max="7693" width="14.7109375" style="2" customWidth="1"/>
    <col min="7694" max="7694" width="13.7109375" style="2" customWidth="1"/>
    <col min="7695" max="7695" width="12.7109375" style="2" bestFit="1" customWidth="1"/>
    <col min="7696" max="7696" width="9.7109375" style="2" bestFit="1" customWidth="1"/>
    <col min="7697" max="7697" width="11.42578125" style="2" customWidth="1"/>
    <col min="7698" max="7698" width="11.5703125" style="2" bestFit="1" customWidth="1"/>
    <col min="7699" max="7936" width="9.140625" style="2"/>
    <col min="7937" max="7937" width="6.7109375" style="2" bestFit="1" customWidth="1"/>
    <col min="7938" max="7938" width="74.5703125" style="2" customWidth="1"/>
    <col min="7939" max="7939" width="12.7109375" style="2" bestFit="1" customWidth="1"/>
    <col min="7940" max="7940" width="11.28515625" style="2" customWidth="1"/>
    <col min="7941" max="7941" width="15" style="2" customWidth="1"/>
    <col min="7942" max="7942" width="13.85546875" style="2" customWidth="1"/>
    <col min="7943" max="7943" width="12.7109375" style="2" bestFit="1" customWidth="1"/>
    <col min="7944" max="7944" width="9.7109375" style="2" bestFit="1" customWidth="1"/>
    <col min="7945" max="7945" width="11.140625" style="2" customWidth="1"/>
    <col min="7946" max="7946" width="13.140625" style="2" customWidth="1"/>
    <col min="7947" max="7947" width="12.7109375" style="2" bestFit="1" customWidth="1"/>
    <col min="7948" max="7948" width="11.5703125" style="2" customWidth="1"/>
    <col min="7949" max="7949" width="14.7109375" style="2" customWidth="1"/>
    <col min="7950" max="7950" width="13.7109375" style="2" customWidth="1"/>
    <col min="7951" max="7951" width="12.7109375" style="2" bestFit="1" customWidth="1"/>
    <col min="7952" max="7952" width="9.7109375" style="2" bestFit="1" customWidth="1"/>
    <col min="7953" max="7953" width="11.42578125" style="2" customWidth="1"/>
    <col min="7954" max="7954" width="11.5703125" style="2" bestFit="1" customWidth="1"/>
    <col min="7955" max="8192" width="9.140625" style="2"/>
    <col min="8193" max="8193" width="6.7109375" style="2" bestFit="1" customWidth="1"/>
    <col min="8194" max="8194" width="74.5703125" style="2" customWidth="1"/>
    <col min="8195" max="8195" width="12.7109375" style="2" bestFit="1" customWidth="1"/>
    <col min="8196" max="8196" width="11.28515625" style="2" customWidth="1"/>
    <col min="8197" max="8197" width="15" style="2" customWidth="1"/>
    <col min="8198" max="8198" width="13.85546875" style="2" customWidth="1"/>
    <col min="8199" max="8199" width="12.7109375" style="2" bestFit="1" customWidth="1"/>
    <col min="8200" max="8200" width="9.7109375" style="2" bestFit="1" customWidth="1"/>
    <col min="8201" max="8201" width="11.140625" style="2" customWidth="1"/>
    <col min="8202" max="8202" width="13.140625" style="2" customWidth="1"/>
    <col min="8203" max="8203" width="12.7109375" style="2" bestFit="1" customWidth="1"/>
    <col min="8204" max="8204" width="11.5703125" style="2" customWidth="1"/>
    <col min="8205" max="8205" width="14.7109375" style="2" customWidth="1"/>
    <col min="8206" max="8206" width="13.7109375" style="2" customWidth="1"/>
    <col min="8207" max="8207" width="12.7109375" style="2" bestFit="1" customWidth="1"/>
    <col min="8208" max="8208" width="9.7109375" style="2" bestFit="1" customWidth="1"/>
    <col min="8209" max="8209" width="11.42578125" style="2" customWidth="1"/>
    <col min="8210" max="8210" width="11.5703125" style="2" bestFit="1" customWidth="1"/>
    <col min="8211" max="8448" width="9.140625" style="2"/>
    <col min="8449" max="8449" width="6.7109375" style="2" bestFit="1" customWidth="1"/>
    <col min="8450" max="8450" width="74.5703125" style="2" customWidth="1"/>
    <col min="8451" max="8451" width="12.7109375" style="2" bestFit="1" customWidth="1"/>
    <col min="8452" max="8452" width="11.28515625" style="2" customWidth="1"/>
    <col min="8453" max="8453" width="15" style="2" customWidth="1"/>
    <col min="8454" max="8454" width="13.85546875" style="2" customWidth="1"/>
    <col min="8455" max="8455" width="12.7109375" style="2" bestFit="1" customWidth="1"/>
    <col min="8456" max="8456" width="9.7109375" style="2" bestFit="1" customWidth="1"/>
    <col min="8457" max="8457" width="11.140625" style="2" customWidth="1"/>
    <col min="8458" max="8458" width="13.140625" style="2" customWidth="1"/>
    <col min="8459" max="8459" width="12.7109375" style="2" bestFit="1" customWidth="1"/>
    <col min="8460" max="8460" width="11.5703125" style="2" customWidth="1"/>
    <col min="8461" max="8461" width="14.7109375" style="2" customWidth="1"/>
    <col min="8462" max="8462" width="13.7109375" style="2" customWidth="1"/>
    <col min="8463" max="8463" width="12.7109375" style="2" bestFit="1" customWidth="1"/>
    <col min="8464" max="8464" width="9.7109375" style="2" bestFit="1" customWidth="1"/>
    <col min="8465" max="8465" width="11.42578125" style="2" customWidth="1"/>
    <col min="8466" max="8466" width="11.5703125" style="2" bestFit="1" customWidth="1"/>
    <col min="8467" max="8704" width="9.140625" style="2"/>
    <col min="8705" max="8705" width="6.7109375" style="2" bestFit="1" customWidth="1"/>
    <col min="8706" max="8706" width="74.5703125" style="2" customWidth="1"/>
    <col min="8707" max="8707" width="12.7109375" style="2" bestFit="1" customWidth="1"/>
    <col min="8708" max="8708" width="11.28515625" style="2" customWidth="1"/>
    <col min="8709" max="8709" width="15" style="2" customWidth="1"/>
    <col min="8710" max="8710" width="13.85546875" style="2" customWidth="1"/>
    <col min="8711" max="8711" width="12.7109375" style="2" bestFit="1" customWidth="1"/>
    <col min="8712" max="8712" width="9.7109375" style="2" bestFit="1" customWidth="1"/>
    <col min="8713" max="8713" width="11.140625" style="2" customWidth="1"/>
    <col min="8714" max="8714" width="13.140625" style="2" customWidth="1"/>
    <col min="8715" max="8715" width="12.7109375" style="2" bestFit="1" customWidth="1"/>
    <col min="8716" max="8716" width="11.5703125" style="2" customWidth="1"/>
    <col min="8717" max="8717" width="14.7109375" style="2" customWidth="1"/>
    <col min="8718" max="8718" width="13.7109375" style="2" customWidth="1"/>
    <col min="8719" max="8719" width="12.7109375" style="2" bestFit="1" customWidth="1"/>
    <col min="8720" max="8720" width="9.7109375" style="2" bestFit="1" customWidth="1"/>
    <col min="8721" max="8721" width="11.42578125" style="2" customWidth="1"/>
    <col min="8722" max="8722" width="11.5703125" style="2" bestFit="1" customWidth="1"/>
    <col min="8723" max="8960" width="9.140625" style="2"/>
    <col min="8961" max="8961" width="6.7109375" style="2" bestFit="1" customWidth="1"/>
    <col min="8962" max="8962" width="74.5703125" style="2" customWidth="1"/>
    <col min="8963" max="8963" width="12.7109375" style="2" bestFit="1" customWidth="1"/>
    <col min="8964" max="8964" width="11.28515625" style="2" customWidth="1"/>
    <col min="8965" max="8965" width="15" style="2" customWidth="1"/>
    <col min="8966" max="8966" width="13.85546875" style="2" customWidth="1"/>
    <col min="8967" max="8967" width="12.7109375" style="2" bestFit="1" customWidth="1"/>
    <col min="8968" max="8968" width="9.7109375" style="2" bestFit="1" customWidth="1"/>
    <col min="8969" max="8969" width="11.140625" style="2" customWidth="1"/>
    <col min="8970" max="8970" width="13.140625" style="2" customWidth="1"/>
    <col min="8971" max="8971" width="12.7109375" style="2" bestFit="1" customWidth="1"/>
    <col min="8972" max="8972" width="11.5703125" style="2" customWidth="1"/>
    <col min="8973" max="8973" width="14.7109375" style="2" customWidth="1"/>
    <col min="8974" max="8974" width="13.7109375" style="2" customWidth="1"/>
    <col min="8975" max="8975" width="12.7109375" style="2" bestFit="1" customWidth="1"/>
    <col min="8976" max="8976" width="9.7109375" style="2" bestFit="1" customWidth="1"/>
    <col min="8977" max="8977" width="11.42578125" style="2" customWidth="1"/>
    <col min="8978" max="8978" width="11.5703125" style="2" bestFit="1" customWidth="1"/>
    <col min="8979" max="9216" width="9.140625" style="2"/>
    <col min="9217" max="9217" width="6.7109375" style="2" bestFit="1" customWidth="1"/>
    <col min="9218" max="9218" width="74.5703125" style="2" customWidth="1"/>
    <col min="9219" max="9219" width="12.7109375" style="2" bestFit="1" customWidth="1"/>
    <col min="9220" max="9220" width="11.28515625" style="2" customWidth="1"/>
    <col min="9221" max="9221" width="15" style="2" customWidth="1"/>
    <col min="9222" max="9222" width="13.85546875" style="2" customWidth="1"/>
    <col min="9223" max="9223" width="12.7109375" style="2" bestFit="1" customWidth="1"/>
    <col min="9224" max="9224" width="9.7109375" style="2" bestFit="1" customWidth="1"/>
    <col min="9225" max="9225" width="11.140625" style="2" customWidth="1"/>
    <col min="9226" max="9226" width="13.140625" style="2" customWidth="1"/>
    <col min="9227" max="9227" width="12.7109375" style="2" bestFit="1" customWidth="1"/>
    <col min="9228" max="9228" width="11.5703125" style="2" customWidth="1"/>
    <col min="9229" max="9229" width="14.7109375" style="2" customWidth="1"/>
    <col min="9230" max="9230" width="13.7109375" style="2" customWidth="1"/>
    <col min="9231" max="9231" width="12.7109375" style="2" bestFit="1" customWidth="1"/>
    <col min="9232" max="9232" width="9.7109375" style="2" bestFit="1" customWidth="1"/>
    <col min="9233" max="9233" width="11.42578125" style="2" customWidth="1"/>
    <col min="9234" max="9234" width="11.5703125" style="2" bestFit="1" customWidth="1"/>
    <col min="9235" max="9472" width="9.140625" style="2"/>
    <col min="9473" max="9473" width="6.7109375" style="2" bestFit="1" customWidth="1"/>
    <col min="9474" max="9474" width="74.5703125" style="2" customWidth="1"/>
    <col min="9475" max="9475" width="12.7109375" style="2" bestFit="1" customWidth="1"/>
    <col min="9476" max="9476" width="11.28515625" style="2" customWidth="1"/>
    <col min="9477" max="9477" width="15" style="2" customWidth="1"/>
    <col min="9478" max="9478" width="13.85546875" style="2" customWidth="1"/>
    <col min="9479" max="9479" width="12.7109375" style="2" bestFit="1" customWidth="1"/>
    <col min="9480" max="9480" width="9.7109375" style="2" bestFit="1" customWidth="1"/>
    <col min="9481" max="9481" width="11.140625" style="2" customWidth="1"/>
    <col min="9482" max="9482" width="13.140625" style="2" customWidth="1"/>
    <col min="9483" max="9483" width="12.7109375" style="2" bestFit="1" customWidth="1"/>
    <col min="9484" max="9484" width="11.5703125" style="2" customWidth="1"/>
    <col min="9485" max="9485" width="14.7109375" style="2" customWidth="1"/>
    <col min="9486" max="9486" width="13.7109375" style="2" customWidth="1"/>
    <col min="9487" max="9487" width="12.7109375" style="2" bestFit="1" customWidth="1"/>
    <col min="9488" max="9488" width="9.7109375" style="2" bestFit="1" customWidth="1"/>
    <col min="9489" max="9489" width="11.42578125" style="2" customWidth="1"/>
    <col min="9490" max="9490" width="11.5703125" style="2" bestFit="1" customWidth="1"/>
    <col min="9491" max="9728" width="9.140625" style="2"/>
    <col min="9729" max="9729" width="6.7109375" style="2" bestFit="1" customWidth="1"/>
    <col min="9730" max="9730" width="74.5703125" style="2" customWidth="1"/>
    <col min="9731" max="9731" width="12.7109375" style="2" bestFit="1" customWidth="1"/>
    <col min="9732" max="9732" width="11.28515625" style="2" customWidth="1"/>
    <col min="9733" max="9733" width="15" style="2" customWidth="1"/>
    <col min="9734" max="9734" width="13.85546875" style="2" customWidth="1"/>
    <col min="9735" max="9735" width="12.7109375" style="2" bestFit="1" customWidth="1"/>
    <col min="9736" max="9736" width="9.7109375" style="2" bestFit="1" customWidth="1"/>
    <col min="9737" max="9737" width="11.140625" style="2" customWidth="1"/>
    <col min="9738" max="9738" width="13.140625" style="2" customWidth="1"/>
    <col min="9739" max="9739" width="12.7109375" style="2" bestFit="1" customWidth="1"/>
    <col min="9740" max="9740" width="11.5703125" style="2" customWidth="1"/>
    <col min="9741" max="9741" width="14.7109375" style="2" customWidth="1"/>
    <col min="9742" max="9742" width="13.7109375" style="2" customWidth="1"/>
    <col min="9743" max="9743" width="12.7109375" style="2" bestFit="1" customWidth="1"/>
    <col min="9744" max="9744" width="9.7109375" style="2" bestFit="1" customWidth="1"/>
    <col min="9745" max="9745" width="11.42578125" style="2" customWidth="1"/>
    <col min="9746" max="9746" width="11.5703125" style="2" bestFit="1" customWidth="1"/>
    <col min="9747" max="9984" width="9.140625" style="2"/>
    <col min="9985" max="9985" width="6.7109375" style="2" bestFit="1" customWidth="1"/>
    <col min="9986" max="9986" width="74.5703125" style="2" customWidth="1"/>
    <col min="9987" max="9987" width="12.7109375" style="2" bestFit="1" customWidth="1"/>
    <col min="9988" max="9988" width="11.28515625" style="2" customWidth="1"/>
    <col min="9989" max="9989" width="15" style="2" customWidth="1"/>
    <col min="9990" max="9990" width="13.85546875" style="2" customWidth="1"/>
    <col min="9991" max="9991" width="12.7109375" style="2" bestFit="1" customWidth="1"/>
    <col min="9992" max="9992" width="9.7109375" style="2" bestFit="1" customWidth="1"/>
    <col min="9993" max="9993" width="11.140625" style="2" customWidth="1"/>
    <col min="9994" max="9994" width="13.140625" style="2" customWidth="1"/>
    <col min="9995" max="9995" width="12.7109375" style="2" bestFit="1" customWidth="1"/>
    <col min="9996" max="9996" width="11.5703125" style="2" customWidth="1"/>
    <col min="9997" max="9997" width="14.7109375" style="2" customWidth="1"/>
    <col min="9998" max="9998" width="13.7109375" style="2" customWidth="1"/>
    <col min="9999" max="9999" width="12.7109375" style="2" bestFit="1" customWidth="1"/>
    <col min="10000" max="10000" width="9.7109375" style="2" bestFit="1" customWidth="1"/>
    <col min="10001" max="10001" width="11.42578125" style="2" customWidth="1"/>
    <col min="10002" max="10002" width="11.5703125" style="2" bestFit="1" customWidth="1"/>
    <col min="10003" max="10240" width="9.140625" style="2"/>
    <col min="10241" max="10241" width="6.7109375" style="2" bestFit="1" customWidth="1"/>
    <col min="10242" max="10242" width="74.5703125" style="2" customWidth="1"/>
    <col min="10243" max="10243" width="12.7109375" style="2" bestFit="1" customWidth="1"/>
    <col min="10244" max="10244" width="11.28515625" style="2" customWidth="1"/>
    <col min="10245" max="10245" width="15" style="2" customWidth="1"/>
    <col min="10246" max="10246" width="13.85546875" style="2" customWidth="1"/>
    <col min="10247" max="10247" width="12.7109375" style="2" bestFit="1" customWidth="1"/>
    <col min="10248" max="10248" width="9.7109375" style="2" bestFit="1" customWidth="1"/>
    <col min="10249" max="10249" width="11.140625" style="2" customWidth="1"/>
    <col min="10250" max="10250" width="13.140625" style="2" customWidth="1"/>
    <col min="10251" max="10251" width="12.7109375" style="2" bestFit="1" customWidth="1"/>
    <col min="10252" max="10252" width="11.5703125" style="2" customWidth="1"/>
    <col min="10253" max="10253" width="14.7109375" style="2" customWidth="1"/>
    <col min="10254" max="10254" width="13.7109375" style="2" customWidth="1"/>
    <col min="10255" max="10255" width="12.7109375" style="2" bestFit="1" customWidth="1"/>
    <col min="10256" max="10256" width="9.7109375" style="2" bestFit="1" customWidth="1"/>
    <col min="10257" max="10257" width="11.42578125" style="2" customWidth="1"/>
    <col min="10258" max="10258" width="11.5703125" style="2" bestFit="1" customWidth="1"/>
    <col min="10259" max="10496" width="9.140625" style="2"/>
    <col min="10497" max="10497" width="6.7109375" style="2" bestFit="1" customWidth="1"/>
    <col min="10498" max="10498" width="74.5703125" style="2" customWidth="1"/>
    <col min="10499" max="10499" width="12.7109375" style="2" bestFit="1" customWidth="1"/>
    <col min="10500" max="10500" width="11.28515625" style="2" customWidth="1"/>
    <col min="10501" max="10501" width="15" style="2" customWidth="1"/>
    <col min="10502" max="10502" width="13.85546875" style="2" customWidth="1"/>
    <col min="10503" max="10503" width="12.7109375" style="2" bestFit="1" customWidth="1"/>
    <col min="10504" max="10504" width="9.7109375" style="2" bestFit="1" customWidth="1"/>
    <col min="10505" max="10505" width="11.140625" style="2" customWidth="1"/>
    <col min="10506" max="10506" width="13.140625" style="2" customWidth="1"/>
    <col min="10507" max="10507" width="12.7109375" style="2" bestFit="1" customWidth="1"/>
    <col min="10508" max="10508" width="11.5703125" style="2" customWidth="1"/>
    <col min="10509" max="10509" width="14.7109375" style="2" customWidth="1"/>
    <col min="10510" max="10510" width="13.7109375" style="2" customWidth="1"/>
    <col min="10511" max="10511" width="12.7109375" style="2" bestFit="1" customWidth="1"/>
    <col min="10512" max="10512" width="9.7109375" style="2" bestFit="1" customWidth="1"/>
    <col min="10513" max="10513" width="11.42578125" style="2" customWidth="1"/>
    <col min="10514" max="10514" width="11.5703125" style="2" bestFit="1" customWidth="1"/>
    <col min="10515" max="10752" width="9.140625" style="2"/>
    <col min="10753" max="10753" width="6.7109375" style="2" bestFit="1" customWidth="1"/>
    <col min="10754" max="10754" width="74.5703125" style="2" customWidth="1"/>
    <col min="10755" max="10755" width="12.7109375" style="2" bestFit="1" customWidth="1"/>
    <col min="10756" max="10756" width="11.28515625" style="2" customWidth="1"/>
    <col min="10757" max="10757" width="15" style="2" customWidth="1"/>
    <col min="10758" max="10758" width="13.85546875" style="2" customWidth="1"/>
    <col min="10759" max="10759" width="12.7109375" style="2" bestFit="1" customWidth="1"/>
    <col min="10760" max="10760" width="9.7109375" style="2" bestFit="1" customWidth="1"/>
    <col min="10761" max="10761" width="11.140625" style="2" customWidth="1"/>
    <col min="10762" max="10762" width="13.140625" style="2" customWidth="1"/>
    <col min="10763" max="10763" width="12.7109375" style="2" bestFit="1" customWidth="1"/>
    <col min="10764" max="10764" width="11.5703125" style="2" customWidth="1"/>
    <col min="10765" max="10765" width="14.7109375" style="2" customWidth="1"/>
    <col min="10766" max="10766" width="13.7109375" style="2" customWidth="1"/>
    <col min="10767" max="10767" width="12.7109375" style="2" bestFit="1" customWidth="1"/>
    <col min="10768" max="10768" width="9.7109375" style="2" bestFit="1" customWidth="1"/>
    <col min="10769" max="10769" width="11.42578125" style="2" customWidth="1"/>
    <col min="10770" max="10770" width="11.5703125" style="2" bestFit="1" customWidth="1"/>
    <col min="10771" max="11008" width="9.140625" style="2"/>
    <col min="11009" max="11009" width="6.7109375" style="2" bestFit="1" customWidth="1"/>
    <col min="11010" max="11010" width="74.5703125" style="2" customWidth="1"/>
    <col min="11011" max="11011" width="12.7109375" style="2" bestFit="1" customWidth="1"/>
    <col min="11012" max="11012" width="11.28515625" style="2" customWidth="1"/>
    <col min="11013" max="11013" width="15" style="2" customWidth="1"/>
    <col min="11014" max="11014" width="13.85546875" style="2" customWidth="1"/>
    <col min="11015" max="11015" width="12.7109375" style="2" bestFit="1" customWidth="1"/>
    <col min="11016" max="11016" width="9.7109375" style="2" bestFit="1" customWidth="1"/>
    <col min="11017" max="11017" width="11.140625" style="2" customWidth="1"/>
    <col min="11018" max="11018" width="13.140625" style="2" customWidth="1"/>
    <col min="11019" max="11019" width="12.7109375" style="2" bestFit="1" customWidth="1"/>
    <col min="11020" max="11020" width="11.5703125" style="2" customWidth="1"/>
    <col min="11021" max="11021" width="14.7109375" style="2" customWidth="1"/>
    <col min="11022" max="11022" width="13.7109375" style="2" customWidth="1"/>
    <col min="11023" max="11023" width="12.7109375" style="2" bestFit="1" customWidth="1"/>
    <col min="11024" max="11024" width="9.7109375" style="2" bestFit="1" customWidth="1"/>
    <col min="11025" max="11025" width="11.42578125" style="2" customWidth="1"/>
    <col min="11026" max="11026" width="11.5703125" style="2" bestFit="1" customWidth="1"/>
    <col min="11027" max="11264" width="9.140625" style="2"/>
    <col min="11265" max="11265" width="6.7109375" style="2" bestFit="1" customWidth="1"/>
    <col min="11266" max="11266" width="74.5703125" style="2" customWidth="1"/>
    <col min="11267" max="11267" width="12.7109375" style="2" bestFit="1" customWidth="1"/>
    <col min="11268" max="11268" width="11.28515625" style="2" customWidth="1"/>
    <col min="11269" max="11269" width="15" style="2" customWidth="1"/>
    <col min="11270" max="11270" width="13.85546875" style="2" customWidth="1"/>
    <col min="11271" max="11271" width="12.7109375" style="2" bestFit="1" customWidth="1"/>
    <col min="11272" max="11272" width="9.7109375" style="2" bestFit="1" customWidth="1"/>
    <col min="11273" max="11273" width="11.140625" style="2" customWidth="1"/>
    <col min="11274" max="11274" width="13.140625" style="2" customWidth="1"/>
    <col min="11275" max="11275" width="12.7109375" style="2" bestFit="1" customWidth="1"/>
    <col min="11276" max="11276" width="11.5703125" style="2" customWidth="1"/>
    <col min="11277" max="11277" width="14.7109375" style="2" customWidth="1"/>
    <col min="11278" max="11278" width="13.7109375" style="2" customWidth="1"/>
    <col min="11279" max="11279" width="12.7109375" style="2" bestFit="1" customWidth="1"/>
    <col min="11280" max="11280" width="9.7109375" style="2" bestFit="1" customWidth="1"/>
    <col min="11281" max="11281" width="11.42578125" style="2" customWidth="1"/>
    <col min="11282" max="11282" width="11.5703125" style="2" bestFit="1" customWidth="1"/>
    <col min="11283" max="11520" width="9.140625" style="2"/>
    <col min="11521" max="11521" width="6.7109375" style="2" bestFit="1" customWidth="1"/>
    <col min="11522" max="11522" width="74.5703125" style="2" customWidth="1"/>
    <col min="11523" max="11523" width="12.7109375" style="2" bestFit="1" customWidth="1"/>
    <col min="11524" max="11524" width="11.28515625" style="2" customWidth="1"/>
    <col min="11525" max="11525" width="15" style="2" customWidth="1"/>
    <col min="11526" max="11526" width="13.85546875" style="2" customWidth="1"/>
    <col min="11527" max="11527" width="12.7109375" style="2" bestFit="1" customWidth="1"/>
    <col min="11528" max="11528" width="9.7109375" style="2" bestFit="1" customWidth="1"/>
    <col min="11529" max="11529" width="11.140625" style="2" customWidth="1"/>
    <col min="11530" max="11530" width="13.140625" style="2" customWidth="1"/>
    <col min="11531" max="11531" width="12.7109375" style="2" bestFit="1" customWidth="1"/>
    <col min="11532" max="11532" width="11.5703125" style="2" customWidth="1"/>
    <col min="11533" max="11533" width="14.7109375" style="2" customWidth="1"/>
    <col min="11534" max="11534" width="13.7109375" style="2" customWidth="1"/>
    <col min="11535" max="11535" width="12.7109375" style="2" bestFit="1" customWidth="1"/>
    <col min="11536" max="11536" width="9.7109375" style="2" bestFit="1" customWidth="1"/>
    <col min="11537" max="11537" width="11.42578125" style="2" customWidth="1"/>
    <col min="11538" max="11538" width="11.5703125" style="2" bestFit="1" customWidth="1"/>
    <col min="11539" max="11776" width="9.140625" style="2"/>
    <col min="11777" max="11777" width="6.7109375" style="2" bestFit="1" customWidth="1"/>
    <col min="11778" max="11778" width="74.5703125" style="2" customWidth="1"/>
    <col min="11779" max="11779" width="12.7109375" style="2" bestFit="1" customWidth="1"/>
    <col min="11780" max="11780" width="11.28515625" style="2" customWidth="1"/>
    <col min="11781" max="11781" width="15" style="2" customWidth="1"/>
    <col min="11782" max="11782" width="13.85546875" style="2" customWidth="1"/>
    <col min="11783" max="11783" width="12.7109375" style="2" bestFit="1" customWidth="1"/>
    <col min="11784" max="11784" width="9.7109375" style="2" bestFit="1" customWidth="1"/>
    <col min="11785" max="11785" width="11.140625" style="2" customWidth="1"/>
    <col min="11786" max="11786" width="13.140625" style="2" customWidth="1"/>
    <col min="11787" max="11787" width="12.7109375" style="2" bestFit="1" customWidth="1"/>
    <col min="11788" max="11788" width="11.5703125" style="2" customWidth="1"/>
    <col min="11789" max="11789" width="14.7109375" style="2" customWidth="1"/>
    <col min="11790" max="11790" width="13.7109375" style="2" customWidth="1"/>
    <col min="11791" max="11791" width="12.7109375" style="2" bestFit="1" customWidth="1"/>
    <col min="11792" max="11792" width="9.7109375" style="2" bestFit="1" customWidth="1"/>
    <col min="11793" max="11793" width="11.42578125" style="2" customWidth="1"/>
    <col min="11794" max="11794" width="11.5703125" style="2" bestFit="1" customWidth="1"/>
    <col min="11795" max="12032" width="9.140625" style="2"/>
    <col min="12033" max="12033" width="6.7109375" style="2" bestFit="1" customWidth="1"/>
    <col min="12034" max="12034" width="74.5703125" style="2" customWidth="1"/>
    <col min="12035" max="12035" width="12.7109375" style="2" bestFit="1" customWidth="1"/>
    <col min="12036" max="12036" width="11.28515625" style="2" customWidth="1"/>
    <col min="12037" max="12037" width="15" style="2" customWidth="1"/>
    <col min="12038" max="12038" width="13.85546875" style="2" customWidth="1"/>
    <col min="12039" max="12039" width="12.7109375" style="2" bestFit="1" customWidth="1"/>
    <col min="12040" max="12040" width="9.7109375" style="2" bestFit="1" customWidth="1"/>
    <col min="12041" max="12041" width="11.140625" style="2" customWidth="1"/>
    <col min="12042" max="12042" width="13.140625" style="2" customWidth="1"/>
    <col min="12043" max="12043" width="12.7109375" style="2" bestFit="1" customWidth="1"/>
    <col min="12044" max="12044" width="11.5703125" style="2" customWidth="1"/>
    <col min="12045" max="12045" width="14.7109375" style="2" customWidth="1"/>
    <col min="12046" max="12046" width="13.7109375" style="2" customWidth="1"/>
    <col min="12047" max="12047" width="12.7109375" style="2" bestFit="1" customWidth="1"/>
    <col min="12048" max="12048" width="9.7109375" style="2" bestFit="1" customWidth="1"/>
    <col min="12049" max="12049" width="11.42578125" style="2" customWidth="1"/>
    <col min="12050" max="12050" width="11.5703125" style="2" bestFit="1" customWidth="1"/>
    <col min="12051" max="12288" width="9.140625" style="2"/>
    <col min="12289" max="12289" width="6.7109375" style="2" bestFit="1" customWidth="1"/>
    <col min="12290" max="12290" width="74.5703125" style="2" customWidth="1"/>
    <col min="12291" max="12291" width="12.7109375" style="2" bestFit="1" customWidth="1"/>
    <col min="12292" max="12292" width="11.28515625" style="2" customWidth="1"/>
    <col min="12293" max="12293" width="15" style="2" customWidth="1"/>
    <col min="12294" max="12294" width="13.85546875" style="2" customWidth="1"/>
    <col min="12295" max="12295" width="12.7109375" style="2" bestFit="1" customWidth="1"/>
    <col min="12296" max="12296" width="9.7109375" style="2" bestFit="1" customWidth="1"/>
    <col min="12297" max="12297" width="11.140625" style="2" customWidth="1"/>
    <col min="12298" max="12298" width="13.140625" style="2" customWidth="1"/>
    <col min="12299" max="12299" width="12.7109375" style="2" bestFit="1" customWidth="1"/>
    <col min="12300" max="12300" width="11.5703125" style="2" customWidth="1"/>
    <col min="12301" max="12301" width="14.7109375" style="2" customWidth="1"/>
    <col min="12302" max="12302" width="13.7109375" style="2" customWidth="1"/>
    <col min="12303" max="12303" width="12.7109375" style="2" bestFit="1" customWidth="1"/>
    <col min="12304" max="12304" width="9.7109375" style="2" bestFit="1" customWidth="1"/>
    <col min="12305" max="12305" width="11.42578125" style="2" customWidth="1"/>
    <col min="12306" max="12306" width="11.5703125" style="2" bestFit="1" customWidth="1"/>
    <col min="12307" max="12544" width="9.140625" style="2"/>
    <col min="12545" max="12545" width="6.7109375" style="2" bestFit="1" customWidth="1"/>
    <col min="12546" max="12546" width="74.5703125" style="2" customWidth="1"/>
    <col min="12547" max="12547" width="12.7109375" style="2" bestFit="1" customWidth="1"/>
    <col min="12548" max="12548" width="11.28515625" style="2" customWidth="1"/>
    <col min="12549" max="12549" width="15" style="2" customWidth="1"/>
    <col min="12550" max="12550" width="13.85546875" style="2" customWidth="1"/>
    <col min="12551" max="12551" width="12.7109375" style="2" bestFit="1" customWidth="1"/>
    <col min="12552" max="12552" width="9.7109375" style="2" bestFit="1" customWidth="1"/>
    <col min="12553" max="12553" width="11.140625" style="2" customWidth="1"/>
    <col min="12554" max="12554" width="13.140625" style="2" customWidth="1"/>
    <col min="12555" max="12555" width="12.7109375" style="2" bestFit="1" customWidth="1"/>
    <col min="12556" max="12556" width="11.5703125" style="2" customWidth="1"/>
    <col min="12557" max="12557" width="14.7109375" style="2" customWidth="1"/>
    <col min="12558" max="12558" width="13.7109375" style="2" customWidth="1"/>
    <col min="12559" max="12559" width="12.7109375" style="2" bestFit="1" customWidth="1"/>
    <col min="12560" max="12560" width="9.7109375" style="2" bestFit="1" customWidth="1"/>
    <col min="12561" max="12561" width="11.42578125" style="2" customWidth="1"/>
    <col min="12562" max="12562" width="11.5703125" style="2" bestFit="1" customWidth="1"/>
    <col min="12563" max="12800" width="9.140625" style="2"/>
    <col min="12801" max="12801" width="6.7109375" style="2" bestFit="1" customWidth="1"/>
    <col min="12802" max="12802" width="74.5703125" style="2" customWidth="1"/>
    <col min="12803" max="12803" width="12.7109375" style="2" bestFit="1" customWidth="1"/>
    <col min="12804" max="12804" width="11.28515625" style="2" customWidth="1"/>
    <col min="12805" max="12805" width="15" style="2" customWidth="1"/>
    <col min="12806" max="12806" width="13.85546875" style="2" customWidth="1"/>
    <col min="12807" max="12807" width="12.7109375" style="2" bestFit="1" customWidth="1"/>
    <col min="12808" max="12808" width="9.7109375" style="2" bestFit="1" customWidth="1"/>
    <col min="12809" max="12809" width="11.140625" style="2" customWidth="1"/>
    <col min="12810" max="12810" width="13.140625" style="2" customWidth="1"/>
    <col min="12811" max="12811" width="12.7109375" style="2" bestFit="1" customWidth="1"/>
    <col min="12812" max="12812" width="11.5703125" style="2" customWidth="1"/>
    <col min="12813" max="12813" width="14.7109375" style="2" customWidth="1"/>
    <col min="12814" max="12814" width="13.7109375" style="2" customWidth="1"/>
    <col min="12815" max="12815" width="12.7109375" style="2" bestFit="1" customWidth="1"/>
    <col min="12816" max="12816" width="9.7109375" style="2" bestFit="1" customWidth="1"/>
    <col min="12817" max="12817" width="11.42578125" style="2" customWidth="1"/>
    <col min="12818" max="12818" width="11.5703125" style="2" bestFit="1" customWidth="1"/>
    <col min="12819" max="13056" width="9.140625" style="2"/>
    <col min="13057" max="13057" width="6.7109375" style="2" bestFit="1" customWidth="1"/>
    <col min="13058" max="13058" width="74.5703125" style="2" customWidth="1"/>
    <col min="13059" max="13059" width="12.7109375" style="2" bestFit="1" customWidth="1"/>
    <col min="13060" max="13060" width="11.28515625" style="2" customWidth="1"/>
    <col min="13061" max="13061" width="15" style="2" customWidth="1"/>
    <col min="13062" max="13062" width="13.85546875" style="2" customWidth="1"/>
    <col min="13063" max="13063" width="12.7109375" style="2" bestFit="1" customWidth="1"/>
    <col min="13064" max="13064" width="9.7109375" style="2" bestFit="1" customWidth="1"/>
    <col min="13065" max="13065" width="11.140625" style="2" customWidth="1"/>
    <col min="13066" max="13066" width="13.140625" style="2" customWidth="1"/>
    <col min="13067" max="13067" width="12.7109375" style="2" bestFit="1" customWidth="1"/>
    <col min="13068" max="13068" width="11.5703125" style="2" customWidth="1"/>
    <col min="13069" max="13069" width="14.7109375" style="2" customWidth="1"/>
    <col min="13070" max="13070" width="13.7109375" style="2" customWidth="1"/>
    <col min="13071" max="13071" width="12.7109375" style="2" bestFit="1" customWidth="1"/>
    <col min="13072" max="13072" width="9.7109375" style="2" bestFit="1" customWidth="1"/>
    <col min="13073" max="13073" width="11.42578125" style="2" customWidth="1"/>
    <col min="13074" max="13074" width="11.5703125" style="2" bestFit="1" customWidth="1"/>
    <col min="13075" max="13312" width="9.140625" style="2"/>
    <col min="13313" max="13313" width="6.7109375" style="2" bestFit="1" customWidth="1"/>
    <col min="13314" max="13314" width="74.5703125" style="2" customWidth="1"/>
    <col min="13315" max="13315" width="12.7109375" style="2" bestFit="1" customWidth="1"/>
    <col min="13316" max="13316" width="11.28515625" style="2" customWidth="1"/>
    <col min="13317" max="13317" width="15" style="2" customWidth="1"/>
    <col min="13318" max="13318" width="13.85546875" style="2" customWidth="1"/>
    <col min="13319" max="13319" width="12.7109375" style="2" bestFit="1" customWidth="1"/>
    <col min="13320" max="13320" width="9.7109375" style="2" bestFit="1" customWidth="1"/>
    <col min="13321" max="13321" width="11.140625" style="2" customWidth="1"/>
    <col min="13322" max="13322" width="13.140625" style="2" customWidth="1"/>
    <col min="13323" max="13323" width="12.7109375" style="2" bestFit="1" customWidth="1"/>
    <col min="13324" max="13324" width="11.5703125" style="2" customWidth="1"/>
    <col min="13325" max="13325" width="14.7109375" style="2" customWidth="1"/>
    <col min="13326" max="13326" width="13.7109375" style="2" customWidth="1"/>
    <col min="13327" max="13327" width="12.7109375" style="2" bestFit="1" customWidth="1"/>
    <col min="13328" max="13328" width="9.7109375" style="2" bestFit="1" customWidth="1"/>
    <col min="13329" max="13329" width="11.42578125" style="2" customWidth="1"/>
    <col min="13330" max="13330" width="11.5703125" style="2" bestFit="1" customWidth="1"/>
    <col min="13331" max="13568" width="9.140625" style="2"/>
    <col min="13569" max="13569" width="6.7109375" style="2" bestFit="1" customWidth="1"/>
    <col min="13570" max="13570" width="74.5703125" style="2" customWidth="1"/>
    <col min="13571" max="13571" width="12.7109375" style="2" bestFit="1" customWidth="1"/>
    <col min="13572" max="13572" width="11.28515625" style="2" customWidth="1"/>
    <col min="13573" max="13573" width="15" style="2" customWidth="1"/>
    <col min="13574" max="13574" width="13.85546875" style="2" customWidth="1"/>
    <col min="13575" max="13575" width="12.7109375" style="2" bestFit="1" customWidth="1"/>
    <col min="13576" max="13576" width="9.7109375" style="2" bestFit="1" customWidth="1"/>
    <col min="13577" max="13577" width="11.140625" style="2" customWidth="1"/>
    <col min="13578" max="13578" width="13.140625" style="2" customWidth="1"/>
    <col min="13579" max="13579" width="12.7109375" style="2" bestFit="1" customWidth="1"/>
    <col min="13580" max="13580" width="11.5703125" style="2" customWidth="1"/>
    <col min="13581" max="13581" width="14.7109375" style="2" customWidth="1"/>
    <col min="13582" max="13582" width="13.7109375" style="2" customWidth="1"/>
    <col min="13583" max="13583" width="12.7109375" style="2" bestFit="1" customWidth="1"/>
    <col min="13584" max="13584" width="9.7109375" style="2" bestFit="1" customWidth="1"/>
    <col min="13585" max="13585" width="11.42578125" style="2" customWidth="1"/>
    <col min="13586" max="13586" width="11.5703125" style="2" bestFit="1" customWidth="1"/>
    <col min="13587" max="13824" width="9.140625" style="2"/>
    <col min="13825" max="13825" width="6.7109375" style="2" bestFit="1" customWidth="1"/>
    <col min="13826" max="13826" width="74.5703125" style="2" customWidth="1"/>
    <col min="13827" max="13827" width="12.7109375" style="2" bestFit="1" customWidth="1"/>
    <col min="13828" max="13828" width="11.28515625" style="2" customWidth="1"/>
    <col min="13829" max="13829" width="15" style="2" customWidth="1"/>
    <col min="13830" max="13830" width="13.85546875" style="2" customWidth="1"/>
    <col min="13831" max="13831" width="12.7109375" style="2" bestFit="1" customWidth="1"/>
    <col min="13832" max="13832" width="9.7109375" style="2" bestFit="1" customWidth="1"/>
    <col min="13833" max="13833" width="11.140625" style="2" customWidth="1"/>
    <col min="13834" max="13834" width="13.140625" style="2" customWidth="1"/>
    <col min="13835" max="13835" width="12.7109375" style="2" bestFit="1" customWidth="1"/>
    <col min="13836" max="13836" width="11.5703125" style="2" customWidth="1"/>
    <col min="13837" max="13837" width="14.7109375" style="2" customWidth="1"/>
    <col min="13838" max="13838" width="13.7109375" style="2" customWidth="1"/>
    <col min="13839" max="13839" width="12.7109375" style="2" bestFit="1" customWidth="1"/>
    <col min="13840" max="13840" width="9.7109375" style="2" bestFit="1" customWidth="1"/>
    <col min="13841" max="13841" width="11.42578125" style="2" customWidth="1"/>
    <col min="13842" max="13842" width="11.5703125" style="2" bestFit="1" customWidth="1"/>
    <col min="13843" max="14080" width="9.140625" style="2"/>
    <col min="14081" max="14081" width="6.7109375" style="2" bestFit="1" customWidth="1"/>
    <col min="14082" max="14082" width="74.5703125" style="2" customWidth="1"/>
    <col min="14083" max="14083" width="12.7109375" style="2" bestFit="1" customWidth="1"/>
    <col min="14084" max="14084" width="11.28515625" style="2" customWidth="1"/>
    <col min="14085" max="14085" width="15" style="2" customWidth="1"/>
    <col min="14086" max="14086" width="13.85546875" style="2" customWidth="1"/>
    <col min="14087" max="14087" width="12.7109375" style="2" bestFit="1" customWidth="1"/>
    <col min="14088" max="14088" width="9.7109375" style="2" bestFit="1" customWidth="1"/>
    <col min="14089" max="14089" width="11.140625" style="2" customWidth="1"/>
    <col min="14090" max="14090" width="13.140625" style="2" customWidth="1"/>
    <col min="14091" max="14091" width="12.7109375" style="2" bestFit="1" customWidth="1"/>
    <col min="14092" max="14092" width="11.5703125" style="2" customWidth="1"/>
    <col min="14093" max="14093" width="14.7109375" style="2" customWidth="1"/>
    <col min="14094" max="14094" width="13.7109375" style="2" customWidth="1"/>
    <col min="14095" max="14095" width="12.7109375" style="2" bestFit="1" customWidth="1"/>
    <col min="14096" max="14096" width="9.7109375" style="2" bestFit="1" customWidth="1"/>
    <col min="14097" max="14097" width="11.42578125" style="2" customWidth="1"/>
    <col min="14098" max="14098" width="11.5703125" style="2" bestFit="1" customWidth="1"/>
    <col min="14099" max="14336" width="9.140625" style="2"/>
    <col min="14337" max="14337" width="6.7109375" style="2" bestFit="1" customWidth="1"/>
    <col min="14338" max="14338" width="74.5703125" style="2" customWidth="1"/>
    <col min="14339" max="14339" width="12.7109375" style="2" bestFit="1" customWidth="1"/>
    <col min="14340" max="14340" width="11.28515625" style="2" customWidth="1"/>
    <col min="14341" max="14341" width="15" style="2" customWidth="1"/>
    <col min="14342" max="14342" width="13.85546875" style="2" customWidth="1"/>
    <col min="14343" max="14343" width="12.7109375" style="2" bestFit="1" customWidth="1"/>
    <col min="14344" max="14344" width="9.7109375" style="2" bestFit="1" customWidth="1"/>
    <col min="14345" max="14345" width="11.140625" style="2" customWidth="1"/>
    <col min="14346" max="14346" width="13.140625" style="2" customWidth="1"/>
    <col min="14347" max="14347" width="12.7109375" style="2" bestFit="1" customWidth="1"/>
    <col min="14348" max="14348" width="11.5703125" style="2" customWidth="1"/>
    <col min="14349" max="14349" width="14.7109375" style="2" customWidth="1"/>
    <col min="14350" max="14350" width="13.7109375" style="2" customWidth="1"/>
    <col min="14351" max="14351" width="12.7109375" style="2" bestFit="1" customWidth="1"/>
    <col min="14352" max="14352" width="9.7109375" style="2" bestFit="1" customWidth="1"/>
    <col min="14353" max="14353" width="11.42578125" style="2" customWidth="1"/>
    <col min="14354" max="14354" width="11.5703125" style="2" bestFit="1" customWidth="1"/>
    <col min="14355" max="14592" width="9.140625" style="2"/>
    <col min="14593" max="14593" width="6.7109375" style="2" bestFit="1" customWidth="1"/>
    <col min="14594" max="14594" width="74.5703125" style="2" customWidth="1"/>
    <col min="14595" max="14595" width="12.7109375" style="2" bestFit="1" customWidth="1"/>
    <col min="14596" max="14596" width="11.28515625" style="2" customWidth="1"/>
    <col min="14597" max="14597" width="15" style="2" customWidth="1"/>
    <col min="14598" max="14598" width="13.85546875" style="2" customWidth="1"/>
    <col min="14599" max="14599" width="12.7109375" style="2" bestFit="1" customWidth="1"/>
    <col min="14600" max="14600" width="9.7109375" style="2" bestFit="1" customWidth="1"/>
    <col min="14601" max="14601" width="11.140625" style="2" customWidth="1"/>
    <col min="14602" max="14602" width="13.140625" style="2" customWidth="1"/>
    <col min="14603" max="14603" width="12.7109375" style="2" bestFit="1" customWidth="1"/>
    <col min="14604" max="14604" width="11.5703125" style="2" customWidth="1"/>
    <col min="14605" max="14605" width="14.7109375" style="2" customWidth="1"/>
    <col min="14606" max="14606" width="13.7109375" style="2" customWidth="1"/>
    <col min="14607" max="14607" width="12.7109375" style="2" bestFit="1" customWidth="1"/>
    <col min="14608" max="14608" width="9.7109375" style="2" bestFit="1" customWidth="1"/>
    <col min="14609" max="14609" width="11.42578125" style="2" customWidth="1"/>
    <col min="14610" max="14610" width="11.5703125" style="2" bestFit="1" customWidth="1"/>
    <col min="14611" max="14848" width="9.140625" style="2"/>
    <col min="14849" max="14849" width="6.7109375" style="2" bestFit="1" customWidth="1"/>
    <col min="14850" max="14850" width="74.5703125" style="2" customWidth="1"/>
    <col min="14851" max="14851" width="12.7109375" style="2" bestFit="1" customWidth="1"/>
    <col min="14852" max="14852" width="11.28515625" style="2" customWidth="1"/>
    <col min="14853" max="14853" width="15" style="2" customWidth="1"/>
    <col min="14854" max="14854" width="13.85546875" style="2" customWidth="1"/>
    <col min="14855" max="14855" width="12.7109375" style="2" bestFit="1" customWidth="1"/>
    <col min="14856" max="14856" width="9.7109375" style="2" bestFit="1" customWidth="1"/>
    <col min="14857" max="14857" width="11.140625" style="2" customWidth="1"/>
    <col min="14858" max="14858" width="13.140625" style="2" customWidth="1"/>
    <col min="14859" max="14859" width="12.7109375" style="2" bestFit="1" customWidth="1"/>
    <col min="14860" max="14860" width="11.5703125" style="2" customWidth="1"/>
    <col min="14861" max="14861" width="14.7109375" style="2" customWidth="1"/>
    <col min="14862" max="14862" width="13.7109375" style="2" customWidth="1"/>
    <col min="14863" max="14863" width="12.7109375" style="2" bestFit="1" customWidth="1"/>
    <col min="14864" max="14864" width="9.7109375" style="2" bestFit="1" customWidth="1"/>
    <col min="14865" max="14865" width="11.42578125" style="2" customWidth="1"/>
    <col min="14866" max="14866" width="11.5703125" style="2" bestFit="1" customWidth="1"/>
    <col min="14867" max="15104" width="9.140625" style="2"/>
    <col min="15105" max="15105" width="6.7109375" style="2" bestFit="1" customWidth="1"/>
    <col min="15106" max="15106" width="74.5703125" style="2" customWidth="1"/>
    <col min="15107" max="15107" width="12.7109375" style="2" bestFit="1" customWidth="1"/>
    <col min="15108" max="15108" width="11.28515625" style="2" customWidth="1"/>
    <col min="15109" max="15109" width="15" style="2" customWidth="1"/>
    <col min="15110" max="15110" width="13.85546875" style="2" customWidth="1"/>
    <col min="15111" max="15111" width="12.7109375" style="2" bestFit="1" customWidth="1"/>
    <col min="15112" max="15112" width="9.7109375" style="2" bestFit="1" customWidth="1"/>
    <col min="15113" max="15113" width="11.140625" style="2" customWidth="1"/>
    <col min="15114" max="15114" width="13.140625" style="2" customWidth="1"/>
    <col min="15115" max="15115" width="12.7109375" style="2" bestFit="1" customWidth="1"/>
    <col min="15116" max="15116" width="11.5703125" style="2" customWidth="1"/>
    <col min="15117" max="15117" width="14.7109375" style="2" customWidth="1"/>
    <col min="15118" max="15118" width="13.7109375" style="2" customWidth="1"/>
    <col min="15119" max="15119" width="12.7109375" style="2" bestFit="1" customWidth="1"/>
    <col min="15120" max="15120" width="9.7109375" style="2" bestFit="1" customWidth="1"/>
    <col min="15121" max="15121" width="11.42578125" style="2" customWidth="1"/>
    <col min="15122" max="15122" width="11.5703125" style="2" bestFit="1" customWidth="1"/>
    <col min="15123" max="15360" width="9.140625" style="2"/>
    <col min="15361" max="15361" width="6.7109375" style="2" bestFit="1" customWidth="1"/>
    <col min="15362" max="15362" width="74.5703125" style="2" customWidth="1"/>
    <col min="15363" max="15363" width="12.7109375" style="2" bestFit="1" customWidth="1"/>
    <col min="15364" max="15364" width="11.28515625" style="2" customWidth="1"/>
    <col min="15365" max="15365" width="15" style="2" customWidth="1"/>
    <col min="15366" max="15366" width="13.85546875" style="2" customWidth="1"/>
    <col min="15367" max="15367" width="12.7109375" style="2" bestFit="1" customWidth="1"/>
    <col min="15368" max="15368" width="9.7109375" style="2" bestFit="1" customWidth="1"/>
    <col min="15369" max="15369" width="11.140625" style="2" customWidth="1"/>
    <col min="15370" max="15370" width="13.140625" style="2" customWidth="1"/>
    <col min="15371" max="15371" width="12.7109375" style="2" bestFit="1" customWidth="1"/>
    <col min="15372" max="15372" width="11.5703125" style="2" customWidth="1"/>
    <col min="15373" max="15373" width="14.7109375" style="2" customWidth="1"/>
    <col min="15374" max="15374" width="13.7109375" style="2" customWidth="1"/>
    <col min="15375" max="15375" width="12.7109375" style="2" bestFit="1" customWidth="1"/>
    <col min="15376" max="15376" width="9.7109375" style="2" bestFit="1" customWidth="1"/>
    <col min="15377" max="15377" width="11.42578125" style="2" customWidth="1"/>
    <col min="15378" max="15378" width="11.5703125" style="2" bestFit="1" customWidth="1"/>
    <col min="15379" max="15616" width="9.140625" style="2"/>
    <col min="15617" max="15617" width="6.7109375" style="2" bestFit="1" customWidth="1"/>
    <col min="15618" max="15618" width="74.5703125" style="2" customWidth="1"/>
    <col min="15619" max="15619" width="12.7109375" style="2" bestFit="1" customWidth="1"/>
    <col min="15620" max="15620" width="11.28515625" style="2" customWidth="1"/>
    <col min="15621" max="15621" width="15" style="2" customWidth="1"/>
    <col min="15622" max="15622" width="13.85546875" style="2" customWidth="1"/>
    <col min="15623" max="15623" width="12.7109375" style="2" bestFit="1" customWidth="1"/>
    <col min="15624" max="15624" width="9.7109375" style="2" bestFit="1" customWidth="1"/>
    <col min="15625" max="15625" width="11.140625" style="2" customWidth="1"/>
    <col min="15626" max="15626" width="13.140625" style="2" customWidth="1"/>
    <col min="15627" max="15627" width="12.7109375" style="2" bestFit="1" customWidth="1"/>
    <col min="15628" max="15628" width="11.5703125" style="2" customWidth="1"/>
    <col min="15629" max="15629" width="14.7109375" style="2" customWidth="1"/>
    <col min="15630" max="15630" width="13.7109375" style="2" customWidth="1"/>
    <col min="15631" max="15631" width="12.7109375" style="2" bestFit="1" customWidth="1"/>
    <col min="15632" max="15632" width="9.7109375" style="2" bestFit="1" customWidth="1"/>
    <col min="15633" max="15633" width="11.42578125" style="2" customWidth="1"/>
    <col min="15634" max="15634" width="11.5703125" style="2" bestFit="1" customWidth="1"/>
    <col min="15635" max="15872" width="9.140625" style="2"/>
    <col min="15873" max="15873" width="6.7109375" style="2" bestFit="1" customWidth="1"/>
    <col min="15874" max="15874" width="74.5703125" style="2" customWidth="1"/>
    <col min="15875" max="15875" width="12.7109375" style="2" bestFit="1" customWidth="1"/>
    <col min="15876" max="15876" width="11.28515625" style="2" customWidth="1"/>
    <col min="15877" max="15877" width="15" style="2" customWidth="1"/>
    <col min="15878" max="15878" width="13.85546875" style="2" customWidth="1"/>
    <col min="15879" max="15879" width="12.7109375" style="2" bestFit="1" customWidth="1"/>
    <col min="15880" max="15880" width="9.7109375" style="2" bestFit="1" customWidth="1"/>
    <col min="15881" max="15881" width="11.140625" style="2" customWidth="1"/>
    <col min="15882" max="15882" width="13.140625" style="2" customWidth="1"/>
    <col min="15883" max="15883" width="12.7109375" style="2" bestFit="1" customWidth="1"/>
    <col min="15884" max="15884" width="11.5703125" style="2" customWidth="1"/>
    <col min="15885" max="15885" width="14.7109375" style="2" customWidth="1"/>
    <col min="15886" max="15886" width="13.7109375" style="2" customWidth="1"/>
    <col min="15887" max="15887" width="12.7109375" style="2" bestFit="1" customWidth="1"/>
    <col min="15888" max="15888" width="9.7109375" style="2" bestFit="1" customWidth="1"/>
    <col min="15889" max="15889" width="11.42578125" style="2" customWidth="1"/>
    <col min="15890" max="15890" width="11.5703125" style="2" bestFit="1" customWidth="1"/>
    <col min="15891" max="16128" width="9.140625" style="2"/>
    <col min="16129" max="16129" width="6.7109375" style="2" bestFit="1" customWidth="1"/>
    <col min="16130" max="16130" width="74.5703125" style="2" customWidth="1"/>
    <col min="16131" max="16131" width="12.7109375" style="2" bestFit="1" customWidth="1"/>
    <col min="16132" max="16132" width="11.28515625" style="2" customWidth="1"/>
    <col min="16133" max="16133" width="15" style="2" customWidth="1"/>
    <col min="16134" max="16134" width="13.85546875" style="2" customWidth="1"/>
    <col min="16135" max="16135" width="12.7109375" style="2" bestFit="1" customWidth="1"/>
    <col min="16136" max="16136" width="9.7109375" style="2" bestFit="1" customWidth="1"/>
    <col min="16137" max="16137" width="11.140625" style="2" customWidth="1"/>
    <col min="16138" max="16138" width="13.140625" style="2" customWidth="1"/>
    <col min="16139" max="16139" width="12.7109375" style="2" bestFit="1" customWidth="1"/>
    <col min="16140" max="16140" width="11.5703125" style="2" customWidth="1"/>
    <col min="16141" max="16141" width="14.7109375" style="2" customWidth="1"/>
    <col min="16142" max="16142" width="13.7109375" style="2" customWidth="1"/>
    <col min="16143" max="16143" width="12.7109375" style="2" bestFit="1" customWidth="1"/>
    <col min="16144" max="16144" width="9.7109375" style="2" bestFit="1" customWidth="1"/>
    <col min="16145" max="16145" width="11.42578125" style="2" customWidth="1"/>
    <col min="16146" max="16146" width="11.5703125" style="2" bestFit="1" customWidth="1"/>
    <col min="16147" max="16384" width="9.140625" style="2"/>
  </cols>
  <sheetData>
    <row r="1" spans="1:18" ht="15.75" customHeight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15.75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.7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15.75" x14ac:dyDescent="0.2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5.75" x14ac:dyDescent="0.25">
      <c r="A6" s="187" t="s">
        <v>3</v>
      </c>
      <c r="B6" s="187"/>
      <c r="C6" s="3"/>
      <c r="D6" s="3"/>
      <c r="E6" s="3"/>
      <c r="F6" s="3"/>
    </row>
    <row r="7" spans="1:18" ht="15.75" x14ac:dyDescent="0.25">
      <c r="A7" s="4"/>
      <c r="B7" s="3"/>
      <c r="C7" s="3"/>
      <c r="D7" s="3"/>
      <c r="E7" s="3"/>
      <c r="F7" s="3"/>
    </row>
    <row r="8" spans="1:18" ht="56.25" customHeight="1" x14ac:dyDescent="0.25">
      <c r="A8" s="179" t="s">
        <v>4</v>
      </c>
      <c r="B8" s="181" t="s">
        <v>5</v>
      </c>
      <c r="C8" s="177" t="s">
        <v>6</v>
      </c>
      <c r="D8" s="183"/>
      <c r="E8" s="183"/>
      <c r="F8" s="183"/>
      <c r="G8" s="183"/>
      <c r="H8" s="183"/>
      <c r="I8" s="183"/>
      <c r="J8" s="178"/>
      <c r="K8" s="173" t="s">
        <v>7</v>
      </c>
      <c r="L8" s="174"/>
      <c r="M8" s="174"/>
      <c r="N8" s="174"/>
      <c r="O8" s="174"/>
      <c r="P8" s="174"/>
      <c r="Q8" s="174"/>
      <c r="R8" s="175"/>
    </row>
    <row r="9" spans="1:18" ht="40.5" customHeight="1" x14ac:dyDescent="0.25">
      <c r="A9" s="180"/>
      <c r="B9" s="182"/>
      <c r="C9" s="176" t="s">
        <v>8</v>
      </c>
      <c r="D9" s="176"/>
      <c r="E9" s="176" t="s">
        <v>9</v>
      </c>
      <c r="F9" s="176"/>
      <c r="G9" s="177" t="s">
        <v>10</v>
      </c>
      <c r="H9" s="178"/>
      <c r="I9" s="176" t="s">
        <v>11</v>
      </c>
      <c r="J9" s="176"/>
      <c r="K9" s="177" t="s">
        <v>8</v>
      </c>
      <c r="L9" s="178"/>
      <c r="M9" s="176" t="s">
        <v>9</v>
      </c>
      <c r="N9" s="176"/>
      <c r="O9" s="177" t="s">
        <v>10</v>
      </c>
      <c r="P9" s="178"/>
      <c r="Q9" s="176" t="s">
        <v>11</v>
      </c>
      <c r="R9" s="176"/>
    </row>
    <row r="10" spans="1:18" ht="15" customHeight="1" thickBot="1" x14ac:dyDescent="0.3">
      <c r="A10" s="180"/>
      <c r="B10" s="182"/>
      <c r="C10" s="5" t="s">
        <v>12</v>
      </c>
      <c r="D10" s="5" t="s">
        <v>13</v>
      </c>
      <c r="E10" s="5" t="s">
        <v>12</v>
      </c>
      <c r="F10" s="5" t="s">
        <v>13</v>
      </c>
      <c r="G10" s="5" t="s">
        <v>12</v>
      </c>
      <c r="H10" s="5" t="s">
        <v>13</v>
      </c>
      <c r="I10" s="5" t="s">
        <v>12</v>
      </c>
      <c r="J10" s="6" t="s">
        <v>13</v>
      </c>
      <c r="K10" s="5" t="s">
        <v>12</v>
      </c>
      <c r="L10" s="5" t="s">
        <v>13</v>
      </c>
      <c r="M10" s="5" t="s">
        <v>12</v>
      </c>
      <c r="N10" s="5" t="s">
        <v>13</v>
      </c>
      <c r="O10" s="5" t="s">
        <v>12</v>
      </c>
      <c r="P10" s="5" t="s">
        <v>13</v>
      </c>
      <c r="Q10" s="5" t="s">
        <v>12</v>
      </c>
      <c r="R10" s="6" t="s">
        <v>13</v>
      </c>
    </row>
    <row r="11" spans="1:18" s="9" customFormat="1" ht="15" customHeight="1" x14ac:dyDescent="0.25">
      <c r="A11" s="7">
        <v>1</v>
      </c>
      <c r="B11" s="8" t="s">
        <v>14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</row>
    <row r="12" spans="1:18" ht="15" customHeight="1" x14ac:dyDescent="0.25">
      <c r="A12" s="10" t="s">
        <v>15</v>
      </c>
      <c r="B12" s="11" t="s">
        <v>16</v>
      </c>
      <c r="C12" s="76">
        <f>C13+C14+C15</f>
        <v>92836</v>
      </c>
      <c r="D12" s="76">
        <f t="shared" ref="D12:F12" si="0">D13+D14+D15</f>
        <v>14040900</v>
      </c>
      <c r="E12" s="76">
        <f t="shared" si="0"/>
        <v>11467</v>
      </c>
      <c r="F12" s="76">
        <f t="shared" si="0"/>
        <v>5368268.6492999997</v>
      </c>
      <c r="G12" s="63">
        <f>E12/C12*100</f>
        <v>12.351889353268129</v>
      </c>
      <c r="H12" s="63">
        <f>F12/D12*100</f>
        <v>38.233080851654805</v>
      </c>
      <c r="I12" s="76">
        <f t="shared" ref="I12:J12" si="1">I13+I14+I15</f>
        <v>58533</v>
      </c>
      <c r="J12" s="76">
        <f t="shared" si="1"/>
        <v>25524748.306829996</v>
      </c>
      <c r="K12" s="76"/>
      <c r="L12" s="76"/>
      <c r="M12" s="76"/>
      <c r="N12" s="76"/>
      <c r="O12" s="76"/>
      <c r="P12" s="76"/>
      <c r="Q12" s="76"/>
      <c r="R12" s="77"/>
    </row>
    <row r="13" spans="1:18" ht="15" customHeight="1" x14ac:dyDescent="0.25">
      <c r="A13" s="14" t="s">
        <v>17</v>
      </c>
      <c r="B13" s="15" t="s">
        <v>18</v>
      </c>
      <c r="C13" s="78">
        <v>84876</v>
      </c>
      <c r="D13" s="78">
        <v>9641500</v>
      </c>
      <c r="E13" s="78">
        <v>11235</v>
      </c>
      <c r="F13" s="78">
        <v>1835393.3425599998</v>
      </c>
      <c r="G13" s="63">
        <f>E13/C13*100</f>
        <v>13.236957443800367</v>
      </c>
      <c r="H13" s="63">
        <f>F13/D13*100</f>
        <v>19.036387932997975</v>
      </c>
      <c r="I13" s="78">
        <v>56774</v>
      </c>
      <c r="J13" s="78">
        <v>10548260.85141</v>
      </c>
      <c r="K13" s="78"/>
      <c r="L13" s="78"/>
      <c r="M13" s="78"/>
      <c r="N13" s="78"/>
      <c r="O13" s="78"/>
      <c r="P13" s="78"/>
      <c r="Q13" s="78"/>
      <c r="R13" s="79"/>
    </row>
    <row r="14" spans="1:18" ht="15" customHeight="1" x14ac:dyDescent="0.25">
      <c r="A14" s="14" t="s">
        <v>19</v>
      </c>
      <c r="B14" s="15" t="s">
        <v>20</v>
      </c>
      <c r="C14" s="78">
        <v>5300</v>
      </c>
      <c r="D14" s="78">
        <v>1355600</v>
      </c>
      <c r="E14" s="78">
        <v>61</v>
      </c>
      <c r="F14" s="78">
        <v>48767.718740000004</v>
      </c>
      <c r="G14" s="63">
        <f t="shared" ref="G14:G33" si="2">E14/C14*100</f>
        <v>1.1509433962264151</v>
      </c>
      <c r="H14" s="63">
        <f t="shared" ref="H14:H33" si="3">F14/D14*100</f>
        <v>3.5975006447329601</v>
      </c>
      <c r="I14" s="78">
        <v>511</v>
      </c>
      <c r="J14" s="78">
        <v>1024628.5486100001</v>
      </c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5">
      <c r="A15" s="14" t="s">
        <v>21</v>
      </c>
      <c r="B15" s="15" t="s">
        <v>22</v>
      </c>
      <c r="C15" s="78">
        <v>2660</v>
      </c>
      <c r="D15" s="78">
        <v>3043800</v>
      </c>
      <c r="E15" s="78">
        <v>171</v>
      </c>
      <c r="F15" s="78">
        <v>3484107.588</v>
      </c>
      <c r="G15" s="63">
        <f t="shared" si="2"/>
        <v>6.4285714285714279</v>
      </c>
      <c r="H15" s="63">
        <f t="shared" si="3"/>
        <v>114.46572008673368</v>
      </c>
      <c r="I15" s="78">
        <v>1248</v>
      </c>
      <c r="J15" s="78">
        <v>13951858.906809999</v>
      </c>
      <c r="K15" s="78"/>
      <c r="L15" s="78"/>
      <c r="M15" s="78"/>
      <c r="N15" s="78"/>
      <c r="O15" s="78"/>
      <c r="P15" s="78"/>
      <c r="Q15" s="78"/>
      <c r="R15" s="79"/>
    </row>
    <row r="16" spans="1:18" ht="15" customHeight="1" x14ac:dyDescent="0.25">
      <c r="A16" s="14"/>
      <c r="B16" s="18" t="s">
        <v>23</v>
      </c>
      <c r="C16" s="78"/>
      <c r="D16" s="78"/>
      <c r="E16" s="78">
        <v>76</v>
      </c>
      <c r="F16" s="78">
        <v>994244</v>
      </c>
      <c r="G16" s="63" t="e">
        <f t="shared" si="2"/>
        <v>#DIV/0!</v>
      </c>
      <c r="H16" s="63" t="e">
        <f t="shared" si="3"/>
        <v>#DIV/0!</v>
      </c>
      <c r="I16" s="78">
        <v>1185</v>
      </c>
      <c r="J16" s="78">
        <v>11995552</v>
      </c>
      <c r="K16" s="78"/>
      <c r="L16" s="78"/>
      <c r="M16" s="78"/>
      <c r="N16" s="78"/>
      <c r="O16" s="78"/>
      <c r="P16" s="78"/>
      <c r="Q16" s="78"/>
      <c r="R16" s="79"/>
    </row>
    <row r="17" spans="1:18" ht="15" customHeight="1" x14ac:dyDescent="0.25">
      <c r="A17" s="14"/>
      <c r="B17" s="18" t="s">
        <v>24</v>
      </c>
      <c r="C17" s="78"/>
      <c r="D17" s="78"/>
      <c r="E17" s="78">
        <v>3589</v>
      </c>
      <c r="F17" s="78">
        <v>357154</v>
      </c>
      <c r="G17" s="63" t="e">
        <f t="shared" si="2"/>
        <v>#DIV/0!</v>
      </c>
      <c r="H17" s="63" t="e">
        <f t="shared" si="3"/>
        <v>#DIV/0!</v>
      </c>
      <c r="I17" s="78">
        <v>44486</v>
      </c>
      <c r="J17" s="78">
        <v>6260011</v>
      </c>
      <c r="K17" s="78"/>
      <c r="L17" s="78"/>
      <c r="M17" s="78"/>
      <c r="N17" s="78"/>
      <c r="O17" s="78"/>
      <c r="P17" s="78"/>
      <c r="Q17" s="78"/>
      <c r="R17" s="79"/>
    </row>
    <row r="18" spans="1:18" ht="15" customHeight="1" x14ac:dyDescent="0.25">
      <c r="A18" s="10" t="s">
        <v>25</v>
      </c>
      <c r="B18" s="19" t="s">
        <v>26</v>
      </c>
      <c r="C18" s="76">
        <f>C19+C20+C21+C22</f>
        <v>73189</v>
      </c>
      <c r="D18" s="76">
        <f t="shared" ref="D18:F18" si="4">D19+D20+D21+D22</f>
        <v>103345110</v>
      </c>
      <c r="E18" s="76">
        <f t="shared" si="4"/>
        <v>4170</v>
      </c>
      <c r="F18" s="76">
        <f t="shared" si="4"/>
        <v>25389115.822930001</v>
      </c>
      <c r="G18" s="63">
        <f t="shared" si="2"/>
        <v>5.6975775048162971</v>
      </c>
      <c r="H18" s="63">
        <f t="shared" si="3"/>
        <v>24.567312205608953</v>
      </c>
      <c r="I18" s="76">
        <f t="shared" ref="I18:J18" si="5">I19+I20+I21+I22</f>
        <v>58188</v>
      </c>
      <c r="J18" s="76">
        <f t="shared" si="5"/>
        <v>124598066.64132001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25">
      <c r="A19" s="14" t="s">
        <v>27</v>
      </c>
      <c r="B19" s="20" t="s">
        <v>28</v>
      </c>
      <c r="C19" s="78">
        <v>21966</v>
      </c>
      <c r="D19" s="78">
        <v>26708478</v>
      </c>
      <c r="E19" s="78">
        <v>2932</v>
      </c>
      <c r="F19" s="78">
        <v>5871613.3987400001</v>
      </c>
      <c r="G19" s="63">
        <f t="shared" si="2"/>
        <v>13.3479013020122</v>
      </c>
      <c r="H19" s="63">
        <f t="shared" si="3"/>
        <v>21.984080855299954</v>
      </c>
      <c r="I19" s="78">
        <v>48416</v>
      </c>
      <c r="J19" s="78">
        <v>41159561.499160007</v>
      </c>
      <c r="K19" s="78"/>
      <c r="L19" s="78"/>
      <c r="M19" s="78"/>
      <c r="N19" s="78"/>
      <c r="O19" s="78"/>
      <c r="P19" s="78"/>
      <c r="Q19" s="78"/>
      <c r="R19" s="79"/>
    </row>
    <row r="20" spans="1:18" ht="15" customHeight="1" x14ac:dyDescent="0.25">
      <c r="A20" s="14" t="s">
        <v>29</v>
      </c>
      <c r="B20" s="21" t="s">
        <v>30</v>
      </c>
      <c r="C20" s="78">
        <v>33504</v>
      </c>
      <c r="D20" s="78">
        <v>44758744</v>
      </c>
      <c r="E20" s="78">
        <v>910</v>
      </c>
      <c r="F20" s="78">
        <v>7862215.83696</v>
      </c>
      <c r="G20" s="63">
        <f t="shared" si="2"/>
        <v>2.7160936007640877</v>
      </c>
      <c r="H20" s="63">
        <f t="shared" si="3"/>
        <v>17.565765109405216</v>
      </c>
      <c r="I20" s="78">
        <v>8638</v>
      </c>
      <c r="J20" s="78">
        <v>48113089.798289999</v>
      </c>
      <c r="K20" s="78"/>
      <c r="L20" s="78"/>
      <c r="M20" s="78"/>
      <c r="N20" s="78"/>
      <c r="O20" s="78"/>
      <c r="P20" s="78"/>
      <c r="Q20" s="78"/>
      <c r="R20" s="79"/>
    </row>
    <row r="21" spans="1:18" ht="15" customHeight="1" x14ac:dyDescent="0.25">
      <c r="A21" s="14" t="s">
        <v>31</v>
      </c>
      <c r="B21" s="21" t="s">
        <v>32</v>
      </c>
      <c r="C21" s="78">
        <v>6745</v>
      </c>
      <c r="D21" s="78">
        <v>20954552</v>
      </c>
      <c r="E21" s="78">
        <v>327</v>
      </c>
      <c r="F21" s="78">
        <v>11654336.587229999</v>
      </c>
      <c r="G21" s="63">
        <f t="shared" si="2"/>
        <v>4.8480355819125274</v>
      </c>
      <c r="H21" s="63">
        <f t="shared" si="3"/>
        <v>55.617207121536161</v>
      </c>
      <c r="I21" s="78">
        <v>1129</v>
      </c>
      <c r="J21" s="78">
        <v>35321915.909160003</v>
      </c>
      <c r="K21" s="78"/>
      <c r="L21" s="78"/>
      <c r="M21" s="78"/>
      <c r="N21" s="78"/>
      <c r="O21" s="78"/>
      <c r="P21" s="78"/>
      <c r="Q21" s="78"/>
      <c r="R21" s="79"/>
    </row>
    <row r="22" spans="1:18" ht="15" customHeight="1" x14ac:dyDescent="0.25">
      <c r="A22" s="14" t="s">
        <v>33</v>
      </c>
      <c r="B22" s="16" t="s">
        <v>34</v>
      </c>
      <c r="C22" s="78">
        <v>10974</v>
      </c>
      <c r="D22" s="78">
        <v>10923336</v>
      </c>
      <c r="E22" s="78">
        <v>1</v>
      </c>
      <c r="F22" s="78">
        <v>950.00000000186265</v>
      </c>
      <c r="G22" s="63">
        <f t="shared" si="2"/>
        <v>9.1124476034262804E-3</v>
      </c>
      <c r="H22" s="63">
        <f t="shared" si="3"/>
        <v>8.6969768210175234E-3</v>
      </c>
      <c r="I22" s="78">
        <v>5</v>
      </c>
      <c r="J22" s="78">
        <v>3499.434709995985</v>
      </c>
      <c r="K22" s="78"/>
      <c r="L22" s="78"/>
      <c r="M22" s="78"/>
      <c r="N22" s="78"/>
      <c r="O22" s="78"/>
      <c r="P22" s="78"/>
      <c r="Q22" s="78"/>
      <c r="R22" s="79"/>
    </row>
    <row r="23" spans="1:18" ht="15" customHeight="1" x14ac:dyDescent="0.25">
      <c r="A23" s="14"/>
      <c r="B23" s="22" t="s">
        <v>35</v>
      </c>
      <c r="C23" s="78"/>
      <c r="D23" s="78"/>
      <c r="E23" s="78">
        <v>1</v>
      </c>
      <c r="F23" s="78">
        <v>950</v>
      </c>
      <c r="G23" s="63" t="e">
        <f t="shared" si="2"/>
        <v>#DIV/0!</v>
      </c>
      <c r="H23" s="63" t="e">
        <f t="shared" si="3"/>
        <v>#DIV/0!</v>
      </c>
      <c r="I23" s="78"/>
      <c r="J23" s="78"/>
      <c r="K23" s="78"/>
      <c r="L23" s="78"/>
      <c r="M23" s="78"/>
      <c r="N23" s="78"/>
      <c r="O23" s="78"/>
      <c r="P23" s="78"/>
      <c r="Q23" s="78"/>
      <c r="R23" s="79"/>
    </row>
    <row r="24" spans="1:18" ht="15" customHeight="1" x14ac:dyDescent="0.25">
      <c r="A24" s="10" t="s">
        <v>36</v>
      </c>
      <c r="B24" s="11" t="s">
        <v>37</v>
      </c>
      <c r="C24" s="76">
        <v>2631</v>
      </c>
      <c r="D24" s="76">
        <v>1131900</v>
      </c>
      <c r="E24" s="76">
        <v>22</v>
      </c>
      <c r="F24" s="76">
        <v>441824.15601999999</v>
      </c>
      <c r="G24" s="63">
        <f t="shared" si="2"/>
        <v>0.83618396047130372</v>
      </c>
      <c r="H24" s="63">
        <f t="shared" si="3"/>
        <v>39.033850695291108</v>
      </c>
      <c r="I24" s="76">
        <v>12</v>
      </c>
      <c r="J24" s="76">
        <v>247239.03</v>
      </c>
      <c r="K24" s="76"/>
      <c r="L24" s="76"/>
      <c r="M24" s="76"/>
      <c r="N24" s="76"/>
      <c r="O24" s="76"/>
      <c r="P24" s="76"/>
      <c r="Q24" s="76"/>
      <c r="R24" s="77"/>
    </row>
    <row r="25" spans="1:18" ht="15" customHeight="1" x14ac:dyDescent="0.25">
      <c r="A25" s="10" t="s">
        <v>38</v>
      </c>
      <c r="B25" s="11" t="s">
        <v>39</v>
      </c>
      <c r="C25" s="76">
        <v>7244</v>
      </c>
      <c r="D25" s="76">
        <v>2073600</v>
      </c>
      <c r="E25" s="76">
        <v>944</v>
      </c>
      <c r="F25" s="76">
        <v>285195.32344000001</v>
      </c>
      <c r="G25" s="63">
        <f t="shared" si="2"/>
        <v>13.031474323578134</v>
      </c>
      <c r="H25" s="63">
        <f t="shared" si="3"/>
        <v>13.753632496141977</v>
      </c>
      <c r="I25" s="76">
        <v>6809</v>
      </c>
      <c r="J25" s="76">
        <v>4490512.79691</v>
      </c>
      <c r="K25" s="76"/>
      <c r="L25" s="76"/>
      <c r="M25" s="76"/>
      <c r="N25" s="76"/>
      <c r="O25" s="76"/>
      <c r="P25" s="76"/>
      <c r="Q25" s="76"/>
      <c r="R25" s="77"/>
    </row>
    <row r="26" spans="1:18" ht="15" customHeight="1" x14ac:dyDescent="0.25">
      <c r="A26" s="10" t="s">
        <v>40</v>
      </c>
      <c r="B26" s="11" t="s">
        <v>41</v>
      </c>
      <c r="C26" s="76">
        <v>13449</v>
      </c>
      <c r="D26" s="76">
        <v>21874300</v>
      </c>
      <c r="E26" s="76">
        <v>1242</v>
      </c>
      <c r="F26" s="76">
        <v>1738358.53471</v>
      </c>
      <c r="G26" s="63">
        <f t="shared" si="2"/>
        <v>9.234887352219495</v>
      </c>
      <c r="H26" s="63">
        <f t="shared" si="3"/>
        <v>7.9470361781176999</v>
      </c>
      <c r="I26" s="76">
        <v>18486</v>
      </c>
      <c r="J26" s="76">
        <v>30769184.849429999</v>
      </c>
      <c r="K26" s="76"/>
      <c r="L26" s="76"/>
      <c r="M26" s="76"/>
      <c r="N26" s="76"/>
      <c r="O26" s="76"/>
      <c r="P26" s="76"/>
      <c r="Q26" s="76"/>
      <c r="R26" s="77"/>
    </row>
    <row r="27" spans="1:18" ht="15" customHeight="1" x14ac:dyDescent="0.25">
      <c r="A27" s="10" t="s">
        <v>42</v>
      </c>
      <c r="B27" s="11" t="s">
        <v>43</v>
      </c>
      <c r="C27" s="76">
        <v>3829</v>
      </c>
      <c r="D27" s="76">
        <v>756400</v>
      </c>
      <c r="E27" s="76">
        <v>0</v>
      </c>
      <c r="F27" s="76">
        <v>0</v>
      </c>
      <c r="G27" s="63">
        <f t="shared" si="2"/>
        <v>0</v>
      </c>
      <c r="H27" s="63">
        <f t="shared" si="3"/>
        <v>0</v>
      </c>
      <c r="I27" s="76">
        <v>0</v>
      </c>
      <c r="J27" s="76">
        <v>0</v>
      </c>
      <c r="K27" s="76"/>
      <c r="L27" s="76"/>
      <c r="M27" s="76"/>
      <c r="N27" s="76"/>
      <c r="O27" s="76"/>
      <c r="P27" s="76"/>
      <c r="Q27" s="76"/>
      <c r="R27" s="77"/>
    </row>
    <row r="28" spans="1:18" ht="15" customHeight="1" x14ac:dyDescent="0.25">
      <c r="A28" s="10" t="s">
        <v>44</v>
      </c>
      <c r="B28" s="11" t="s">
        <v>45</v>
      </c>
      <c r="C28" s="76">
        <v>4728</v>
      </c>
      <c r="D28" s="76">
        <v>1071400</v>
      </c>
      <c r="E28" s="76">
        <v>0</v>
      </c>
      <c r="F28" s="76">
        <v>0</v>
      </c>
      <c r="G28" s="63">
        <f t="shared" si="2"/>
        <v>0</v>
      </c>
      <c r="H28" s="63">
        <f t="shared" si="3"/>
        <v>0</v>
      </c>
      <c r="I28" s="76">
        <v>2</v>
      </c>
      <c r="J28" s="76">
        <v>77977.950980000009</v>
      </c>
      <c r="K28" s="76"/>
      <c r="L28" s="76"/>
      <c r="M28" s="76"/>
      <c r="N28" s="76"/>
      <c r="O28" s="76"/>
      <c r="P28" s="76"/>
      <c r="Q28" s="76"/>
      <c r="R28" s="77"/>
    </row>
    <row r="29" spans="1:18" ht="15" customHeight="1" x14ac:dyDescent="0.25">
      <c r="A29" s="10" t="s">
        <v>46</v>
      </c>
      <c r="B29" s="11" t="s">
        <v>47</v>
      </c>
      <c r="C29" s="76">
        <v>10097</v>
      </c>
      <c r="D29" s="76">
        <v>4687000</v>
      </c>
      <c r="E29" s="76">
        <v>52</v>
      </c>
      <c r="F29" s="76">
        <v>3074.3</v>
      </c>
      <c r="G29" s="63">
        <f t="shared" si="2"/>
        <v>0.51500445676933748</v>
      </c>
      <c r="H29" s="63">
        <f t="shared" si="3"/>
        <v>6.5592063153403032E-2</v>
      </c>
      <c r="I29" s="76">
        <v>547</v>
      </c>
      <c r="J29" s="76">
        <v>5946.8387499999999</v>
      </c>
      <c r="K29" s="76"/>
      <c r="L29" s="76"/>
      <c r="M29" s="76"/>
      <c r="N29" s="76"/>
      <c r="O29" s="76"/>
      <c r="P29" s="76"/>
      <c r="Q29" s="76"/>
      <c r="R29" s="77"/>
    </row>
    <row r="30" spans="1:18" ht="15" customHeight="1" x14ac:dyDescent="0.25">
      <c r="A30" s="14"/>
      <c r="B30" s="18" t="s">
        <v>48</v>
      </c>
      <c r="C30" s="78"/>
      <c r="D30" s="78"/>
      <c r="E30" s="78">
        <v>2</v>
      </c>
      <c r="F30" s="78">
        <v>71</v>
      </c>
      <c r="G30" s="63" t="e">
        <f t="shared" si="2"/>
        <v>#DIV/0!</v>
      </c>
      <c r="H30" s="63" t="e">
        <f t="shared" si="3"/>
        <v>#DIV/0!</v>
      </c>
      <c r="I30" s="78">
        <v>2</v>
      </c>
      <c r="J30" s="78">
        <v>86</v>
      </c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25">
      <c r="A31" s="23">
        <v>2</v>
      </c>
      <c r="B31" s="24" t="s">
        <v>49</v>
      </c>
      <c r="C31" s="78">
        <f>C12+C18+C24+C25+C26+C27+C28+C29</f>
        <v>208003</v>
      </c>
      <c r="D31" s="78">
        <f t="shared" ref="D31:F31" si="6">D12+D18+D24+D25+D26+D27+D28+D29</f>
        <v>148980610</v>
      </c>
      <c r="E31" s="78">
        <f t="shared" si="6"/>
        <v>17897</v>
      </c>
      <c r="F31" s="78">
        <f t="shared" si="6"/>
        <v>33225836.786400005</v>
      </c>
      <c r="G31" s="63">
        <f t="shared" si="2"/>
        <v>8.6042028239977313</v>
      </c>
      <c r="H31" s="63">
        <f t="shared" si="3"/>
        <v>22.302121589111497</v>
      </c>
      <c r="I31" s="78">
        <f t="shared" ref="I31:J31" si="7">I12+I18+I24+I25+I26+I27+I28+I29</f>
        <v>142577</v>
      </c>
      <c r="J31" s="78">
        <f t="shared" si="7"/>
        <v>185713676.41422001</v>
      </c>
      <c r="K31" s="78"/>
      <c r="L31" s="78"/>
      <c r="M31" s="78"/>
      <c r="N31" s="78"/>
      <c r="O31" s="78"/>
      <c r="P31" s="78"/>
      <c r="Q31" s="78"/>
      <c r="R31" s="79"/>
    </row>
    <row r="32" spans="1:18" ht="15" customHeight="1" x14ac:dyDescent="0.25">
      <c r="A32" s="14">
        <v>3</v>
      </c>
      <c r="B32" s="25" t="s">
        <v>50</v>
      </c>
      <c r="C32" s="78">
        <v>23301</v>
      </c>
      <c r="D32" s="78">
        <v>8144200</v>
      </c>
      <c r="E32" s="78">
        <v>12062</v>
      </c>
      <c r="F32" s="78">
        <v>2091811.0987499999</v>
      </c>
      <c r="G32" s="63">
        <f t="shared" si="2"/>
        <v>51.766018625810048</v>
      </c>
      <c r="H32" s="63">
        <f t="shared" si="3"/>
        <v>25.684672512340068</v>
      </c>
      <c r="I32" s="78">
        <v>68850</v>
      </c>
      <c r="J32" s="78">
        <v>12558088.27024</v>
      </c>
      <c r="K32" s="78"/>
      <c r="L32" s="78"/>
      <c r="M32" s="78"/>
      <c r="N32" s="78"/>
      <c r="O32" s="78"/>
      <c r="P32" s="78"/>
      <c r="Q32" s="78"/>
      <c r="R32" s="79"/>
    </row>
    <row r="33" spans="1:18" ht="15" customHeight="1" thickBot="1" x14ac:dyDescent="0.3">
      <c r="A33" s="26"/>
      <c r="B33" s="27" t="s">
        <v>51</v>
      </c>
      <c r="C33" s="64"/>
      <c r="D33" s="64"/>
      <c r="E33" s="64">
        <v>1202</v>
      </c>
      <c r="F33" s="64">
        <v>69882</v>
      </c>
      <c r="G33" s="63" t="e">
        <f t="shared" si="2"/>
        <v>#DIV/0!</v>
      </c>
      <c r="H33" s="63" t="e">
        <f t="shared" si="3"/>
        <v>#DIV/0!</v>
      </c>
      <c r="I33" s="64">
        <v>14752</v>
      </c>
      <c r="J33" s="64">
        <v>523131</v>
      </c>
      <c r="K33" s="64"/>
      <c r="L33" s="64"/>
      <c r="M33" s="64"/>
      <c r="N33" s="64"/>
      <c r="O33" s="64"/>
      <c r="P33" s="64"/>
      <c r="Q33" s="64"/>
      <c r="R33" s="80"/>
    </row>
    <row r="34" spans="1:18" s="9" customFormat="1" ht="15" customHeight="1" x14ac:dyDescent="0.25">
      <c r="A34" s="30">
        <v>4</v>
      </c>
      <c r="B34" s="31" t="s">
        <v>52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32" t="s">
        <v>53</v>
      </c>
      <c r="B35" s="16" t="s">
        <v>54</v>
      </c>
      <c r="C35" s="78">
        <v>68</v>
      </c>
      <c r="D35" s="78">
        <v>8882800</v>
      </c>
      <c r="E35" s="78">
        <v>18</v>
      </c>
      <c r="F35" s="78">
        <v>139889377.39500001</v>
      </c>
      <c r="G35" s="63">
        <f t="shared" ref="G35:G41" si="8">E35/C35*100</f>
        <v>26.47058823529412</v>
      </c>
      <c r="H35" s="63">
        <f t="shared" ref="H35:H41" si="9">F35/D35*100</f>
        <v>1574.8342571599046</v>
      </c>
      <c r="I35" s="78">
        <v>29</v>
      </c>
      <c r="J35" s="78">
        <v>32924898.260869998</v>
      </c>
      <c r="K35" s="78"/>
      <c r="L35" s="78"/>
      <c r="M35" s="78"/>
      <c r="N35" s="78"/>
      <c r="O35" s="78"/>
      <c r="P35" s="78"/>
      <c r="Q35" s="78"/>
      <c r="R35" s="79"/>
    </row>
    <row r="36" spans="1:18" ht="15" customHeight="1" x14ac:dyDescent="0.25">
      <c r="A36" s="32" t="s">
        <v>55</v>
      </c>
      <c r="B36" s="16" t="s">
        <v>39</v>
      </c>
      <c r="C36" s="78">
        <v>2974</v>
      </c>
      <c r="D36" s="78">
        <v>2165600</v>
      </c>
      <c r="E36" s="78">
        <v>237</v>
      </c>
      <c r="F36" s="78">
        <v>295951.07007999998</v>
      </c>
      <c r="G36" s="63">
        <f t="shared" si="8"/>
        <v>7.9690652320107596</v>
      </c>
      <c r="H36" s="63">
        <f t="shared" si="9"/>
        <v>13.666008038418912</v>
      </c>
      <c r="I36" s="78">
        <v>365</v>
      </c>
      <c r="J36" s="78">
        <v>464128.55249999999</v>
      </c>
      <c r="K36" s="78"/>
      <c r="L36" s="78"/>
      <c r="M36" s="78"/>
      <c r="N36" s="78"/>
      <c r="O36" s="78"/>
      <c r="P36" s="78"/>
      <c r="Q36" s="78"/>
      <c r="R36" s="79"/>
    </row>
    <row r="37" spans="1:18" ht="15" customHeight="1" x14ac:dyDescent="0.25">
      <c r="A37" s="32" t="s">
        <v>56</v>
      </c>
      <c r="B37" s="16" t="s">
        <v>57</v>
      </c>
      <c r="C37" s="78">
        <v>12308</v>
      </c>
      <c r="D37" s="78">
        <v>74217200</v>
      </c>
      <c r="E37" s="78">
        <v>1626</v>
      </c>
      <c r="F37" s="78">
        <v>35064435.877410002</v>
      </c>
      <c r="G37" s="63">
        <f t="shared" si="8"/>
        <v>13.210919727006825</v>
      </c>
      <c r="H37" s="63">
        <f t="shared" si="9"/>
        <v>47.245700292398531</v>
      </c>
      <c r="I37" s="78">
        <v>15884</v>
      </c>
      <c r="J37" s="78">
        <v>111595127.21323</v>
      </c>
      <c r="K37" s="78"/>
      <c r="L37" s="78"/>
      <c r="M37" s="78"/>
      <c r="N37" s="78"/>
      <c r="O37" s="78"/>
      <c r="P37" s="78"/>
      <c r="Q37" s="78"/>
      <c r="R37" s="79"/>
    </row>
    <row r="38" spans="1:18" ht="15" customHeight="1" x14ac:dyDescent="0.25">
      <c r="A38" s="32" t="s">
        <v>58</v>
      </c>
      <c r="B38" s="16" t="s">
        <v>59</v>
      </c>
      <c r="C38" s="78">
        <v>8303</v>
      </c>
      <c r="D38" s="78">
        <v>2234000</v>
      </c>
      <c r="E38" s="78">
        <v>1497</v>
      </c>
      <c r="F38" s="78">
        <v>470007.98131</v>
      </c>
      <c r="G38" s="63">
        <f t="shared" si="8"/>
        <v>18.029627845357098</v>
      </c>
      <c r="H38" s="63">
        <f t="shared" si="9"/>
        <v>21.038853236794985</v>
      </c>
      <c r="I38" s="78">
        <v>13978</v>
      </c>
      <c r="J38" s="78">
        <v>2587619.7148699998</v>
      </c>
      <c r="K38" s="78"/>
      <c r="L38" s="78"/>
      <c r="M38" s="78"/>
      <c r="N38" s="78"/>
      <c r="O38" s="78"/>
      <c r="P38" s="78"/>
      <c r="Q38" s="78"/>
      <c r="R38" s="79"/>
    </row>
    <row r="39" spans="1:18" ht="15" customHeight="1" x14ac:dyDescent="0.25">
      <c r="A39" s="32" t="s">
        <v>60</v>
      </c>
      <c r="B39" s="16" t="s">
        <v>47</v>
      </c>
      <c r="C39" s="78">
        <v>30517</v>
      </c>
      <c r="D39" s="78">
        <v>1292745100</v>
      </c>
      <c r="E39" s="78">
        <v>5815</v>
      </c>
      <c r="F39" s="78">
        <v>945519768.98046994</v>
      </c>
      <c r="G39" s="63">
        <f t="shared" si="8"/>
        <v>19.054952977029195</v>
      </c>
      <c r="H39" s="63">
        <f t="shared" si="9"/>
        <v>73.140464348344452</v>
      </c>
      <c r="I39" s="78">
        <v>32845</v>
      </c>
      <c r="J39" s="78">
        <v>1386358937.6963201</v>
      </c>
      <c r="K39" s="78"/>
      <c r="L39" s="78"/>
      <c r="M39" s="78"/>
      <c r="N39" s="78"/>
      <c r="O39" s="78"/>
      <c r="P39" s="78"/>
      <c r="Q39" s="78"/>
      <c r="R39" s="79"/>
    </row>
    <row r="40" spans="1:18" ht="15" customHeight="1" thickBot="1" x14ac:dyDescent="0.3">
      <c r="A40" s="33">
        <v>5</v>
      </c>
      <c r="B40" s="34" t="s">
        <v>61</v>
      </c>
      <c r="C40" s="64">
        <f>C35+C36+C37+C38+C39</f>
        <v>54170</v>
      </c>
      <c r="D40" s="64">
        <f t="shared" ref="D40:F40" si="10">D35+D36+D37+D38+D39</f>
        <v>1380244700</v>
      </c>
      <c r="E40" s="64">
        <f t="shared" si="10"/>
        <v>9193</v>
      </c>
      <c r="F40" s="64">
        <f t="shared" si="10"/>
        <v>1121239541.30427</v>
      </c>
      <c r="G40" s="63">
        <f t="shared" si="8"/>
        <v>16.970647960125532</v>
      </c>
      <c r="H40" s="63">
        <f t="shared" si="9"/>
        <v>81.234837656269946</v>
      </c>
      <c r="I40" s="64">
        <f t="shared" ref="I40:J40" si="11">I35+I36+I37+I38+I39</f>
        <v>63101</v>
      </c>
      <c r="J40" s="64">
        <f t="shared" si="11"/>
        <v>1533930711.4377902</v>
      </c>
      <c r="K40" s="64"/>
      <c r="L40" s="64"/>
      <c r="M40" s="64"/>
      <c r="N40" s="64"/>
      <c r="O40" s="64"/>
      <c r="P40" s="64"/>
      <c r="Q40" s="64"/>
      <c r="R40" s="80"/>
    </row>
    <row r="41" spans="1:18" s="9" customFormat="1" ht="15" customHeight="1" thickBot="1" x14ac:dyDescent="0.3">
      <c r="A41" s="35"/>
      <c r="B41" s="36" t="s">
        <v>62</v>
      </c>
      <c r="C41" s="61">
        <f>C31+C40</f>
        <v>262173</v>
      </c>
      <c r="D41" s="61">
        <f t="shared" ref="D41:F41" si="12">D31+D40</f>
        <v>1529225310</v>
      </c>
      <c r="E41" s="61">
        <f t="shared" si="12"/>
        <v>27090</v>
      </c>
      <c r="F41" s="61">
        <f t="shared" si="12"/>
        <v>1154465378.0906701</v>
      </c>
      <c r="G41" s="63">
        <f t="shared" si="8"/>
        <v>10.332871806021215</v>
      </c>
      <c r="H41" s="63">
        <f t="shared" si="9"/>
        <v>75.493478334508481</v>
      </c>
      <c r="I41" s="61">
        <f t="shared" ref="I41:J41" si="13">I31+I40</f>
        <v>205678</v>
      </c>
      <c r="J41" s="61">
        <f t="shared" si="13"/>
        <v>1719644387.8520103</v>
      </c>
      <c r="K41" s="61"/>
      <c r="L41" s="61"/>
      <c r="M41" s="61"/>
      <c r="N41" s="61"/>
      <c r="O41" s="61"/>
      <c r="P41" s="61"/>
      <c r="Q41" s="61"/>
      <c r="R41" s="81"/>
    </row>
    <row r="42" spans="1:18" x14ac:dyDescent="0.25">
      <c r="E42" s="73"/>
      <c r="F42" s="73"/>
      <c r="I42" s="73"/>
      <c r="J42" s="73"/>
    </row>
    <row r="44" spans="1:18" ht="39" customHeight="1" x14ac:dyDescent="0.25">
      <c r="A44" s="172"/>
      <c r="B44" s="172"/>
      <c r="C44" s="172"/>
      <c r="D44" s="172"/>
      <c r="E44" s="172"/>
      <c r="F44" s="40"/>
      <c r="G44" s="40"/>
      <c r="H44" s="40"/>
      <c r="I44" s="40"/>
      <c r="J44" s="41"/>
    </row>
    <row r="45" spans="1:18" x14ac:dyDescent="0.25">
      <c r="A45" s="42"/>
      <c r="B45" s="43"/>
      <c r="C45" s="43"/>
      <c r="D45" s="43"/>
      <c r="E45" s="43"/>
      <c r="F45" s="41"/>
      <c r="G45" s="41"/>
      <c r="H45" s="41"/>
      <c r="I45" s="41"/>
      <c r="J45" s="41"/>
    </row>
  </sheetData>
  <mergeCells count="19">
    <mergeCell ref="A1:R2"/>
    <mergeCell ref="A3:R4"/>
    <mergeCell ref="A5:R5"/>
    <mergeCell ref="A6:B6"/>
    <mergeCell ref="C11:R11"/>
    <mergeCell ref="C34:R34"/>
    <mergeCell ref="A44:E44"/>
    <mergeCell ref="A8:A10"/>
    <mergeCell ref="B8:B10"/>
    <mergeCell ref="C8:J8"/>
    <mergeCell ref="K8:R8"/>
    <mergeCell ref="C9:D9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5" right="0.5" top="0.5" bottom="0.5" header="0.25" footer="0.2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78</vt:i4>
      </vt:variant>
    </vt:vector>
  </HeadingPairs>
  <TitlesOfParts>
    <vt:vector size="119" baseType="lpstr">
      <vt:lpstr>Summary</vt:lpstr>
      <vt:lpstr>BoB</vt:lpstr>
      <vt:lpstr>BoI</vt:lpstr>
      <vt:lpstr>BoM</vt:lpstr>
      <vt:lpstr>Canara</vt:lpstr>
      <vt:lpstr>CBI</vt:lpstr>
      <vt:lpstr>Indian</vt:lpstr>
      <vt:lpstr>IOB</vt:lpstr>
      <vt:lpstr>PNB</vt:lpstr>
      <vt:lpstr>PSB</vt:lpstr>
      <vt:lpstr>SBI</vt:lpstr>
      <vt:lpstr>UCO</vt:lpstr>
      <vt:lpstr>Union</vt:lpstr>
      <vt:lpstr>Axis</vt:lpstr>
      <vt:lpstr>Bandhan</vt:lpstr>
      <vt:lpstr>CSB</vt:lpstr>
      <vt:lpstr>DCB</vt:lpstr>
      <vt:lpstr>Dhanlaxmi Bank</vt:lpstr>
      <vt:lpstr>Federal</vt:lpstr>
      <vt:lpstr>HDFC</vt:lpstr>
      <vt:lpstr>ICICI</vt:lpstr>
      <vt:lpstr>IDBI</vt:lpstr>
      <vt:lpstr>IDFC</vt:lpstr>
      <vt:lpstr>IndusInd</vt:lpstr>
      <vt:lpstr>Karnataka</vt:lpstr>
      <vt:lpstr>KARUR V</vt:lpstr>
      <vt:lpstr>Kotak</vt:lpstr>
      <vt:lpstr>RBL</vt:lpstr>
      <vt:lpstr>Yes</vt:lpstr>
      <vt:lpstr>MGB</vt:lpstr>
      <vt:lpstr>VKGB</vt:lpstr>
      <vt:lpstr>MSCOOP</vt:lpstr>
      <vt:lpstr>AU</vt:lpstr>
      <vt:lpstr>Equitas</vt:lpstr>
      <vt:lpstr>ESAF</vt:lpstr>
      <vt:lpstr>Fincare</vt:lpstr>
      <vt:lpstr>Jana</vt:lpstr>
      <vt:lpstr>Suryoday</vt:lpstr>
      <vt:lpstr>Ujjivan</vt:lpstr>
      <vt:lpstr>Utkarsh</vt:lpstr>
      <vt:lpstr>DBS</vt:lpstr>
      <vt:lpstr>AU!Print_Area</vt:lpstr>
      <vt:lpstr>Axis!Print_Area</vt:lpstr>
      <vt:lpstr>Bandhan!Print_Area</vt:lpstr>
      <vt:lpstr>BoB!Print_Area</vt:lpstr>
      <vt:lpstr>BoI!Print_Area</vt:lpstr>
      <vt:lpstr>BoM!Print_Area</vt:lpstr>
      <vt:lpstr>Canara!Print_Area</vt:lpstr>
      <vt:lpstr>CBI!Print_Area</vt:lpstr>
      <vt:lpstr>CSB!Print_Area</vt:lpstr>
      <vt:lpstr>DBS!Print_Area</vt:lpstr>
      <vt:lpstr>DCB!Print_Area</vt:lpstr>
      <vt:lpstr>Equitas!Print_Area</vt:lpstr>
      <vt:lpstr>ESAF!Print_Area</vt:lpstr>
      <vt:lpstr>Federal!Print_Area</vt:lpstr>
      <vt:lpstr>Fincare!Print_Area</vt:lpstr>
      <vt:lpstr>HDFC!Print_Area</vt:lpstr>
      <vt:lpstr>ICICI!Print_Area</vt:lpstr>
      <vt:lpstr>IDBI!Print_Area</vt:lpstr>
      <vt:lpstr>IDFC!Print_Area</vt:lpstr>
      <vt:lpstr>Indian!Print_Area</vt:lpstr>
      <vt:lpstr>IndusInd!Print_Area</vt:lpstr>
      <vt:lpstr>IOB!Print_Area</vt:lpstr>
      <vt:lpstr>Jana!Print_Area</vt:lpstr>
      <vt:lpstr>Karnataka!Print_Area</vt:lpstr>
      <vt:lpstr>Kotak!Print_Area</vt:lpstr>
      <vt:lpstr>MGB!Print_Area</vt:lpstr>
      <vt:lpstr>MSCOOP!Print_Area</vt:lpstr>
      <vt:lpstr>PNB!Print_Area</vt:lpstr>
      <vt:lpstr>PSB!Print_Area</vt:lpstr>
      <vt:lpstr>RBL!Print_Area</vt:lpstr>
      <vt:lpstr>SBI!Print_Area</vt:lpstr>
      <vt:lpstr>Summary!Print_Area</vt:lpstr>
      <vt:lpstr>Suryoday!Print_Area</vt:lpstr>
      <vt:lpstr>UCO!Print_Area</vt:lpstr>
      <vt:lpstr>Ujjivan!Print_Area</vt:lpstr>
      <vt:lpstr>Union!Print_Area</vt:lpstr>
      <vt:lpstr>Utkarsh!Print_Area</vt:lpstr>
      <vt:lpstr>VKGB!Print_Area</vt:lpstr>
      <vt:lpstr>Yes!Print_Area</vt:lpstr>
      <vt:lpstr>AU!Print_Titles</vt:lpstr>
      <vt:lpstr>Axis!Print_Titles</vt:lpstr>
      <vt:lpstr>Bandhan!Print_Titles</vt:lpstr>
      <vt:lpstr>BoB!Print_Titles</vt:lpstr>
      <vt:lpstr>BoI!Print_Titles</vt:lpstr>
      <vt:lpstr>BoM!Print_Titles</vt:lpstr>
      <vt:lpstr>Canara!Print_Titles</vt:lpstr>
      <vt:lpstr>CBI!Print_Titles</vt:lpstr>
      <vt:lpstr>CSB!Print_Titles</vt:lpstr>
      <vt:lpstr>DBS!Print_Titles</vt:lpstr>
      <vt:lpstr>DCB!Print_Titles</vt:lpstr>
      <vt:lpstr>Equitas!Print_Titles</vt:lpstr>
      <vt:lpstr>ESAF!Print_Titles</vt:lpstr>
      <vt:lpstr>Federal!Print_Titles</vt:lpstr>
      <vt:lpstr>Fincare!Print_Titles</vt:lpstr>
      <vt:lpstr>HDFC!Print_Titles</vt:lpstr>
      <vt:lpstr>ICICI!Print_Titles</vt:lpstr>
      <vt:lpstr>IDBI!Print_Titles</vt:lpstr>
      <vt:lpstr>IDFC!Print_Titles</vt:lpstr>
      <vt:lpstr>Indian!Print_Titles</vt:lpstr>
      <vt:lpstr>IndusInd!Print_Titles</vt:lpstr>
      <vt:lpstr>IOB!Print_Titles</vt:lpstr>
      <vt:lpstr>Jana!Print_Titles</vt:lpstr>
      <vt:lpstr>Karnataka!Print_Titles</vt:lpstr>
      <vt:lpstr>Kotak!Print_Titles</vt:lpstr>
      <vt:lpstr>MGB!Print_Titles</vt:lpstr>
      <vt:lpstr>MSCOOP!Print_Titles</vt:lpstr>
      <vt:lpstr>PNB!Print_Titles</vt:lpstr>
      <vt:lpstr>PSB!Print_Titles</vt:lpstr>
      <vt:lpstr>RBL!Print_Titles</vt:lpstr>
      <vt:lpstr>SBI!Print_Titles</vt:lpstr>
      <vt:lpstr>Summary!Print_Titles</vt:lpstr>
      <vt:lpstr>Suryoday!Print_Titles</vt:lpstr>
      <vt:lpstr>UCO!Print_Titles</vt:lpstr>
      <vt:lpstr>Ujjivan!Print_Titles</vt:lpstr>
      <vt:lpstr>Union!Print_Titles</vt:lpstr>
      <vt:lpstr>Utkarsh!Print_Titles</vt:lpstr>
      <vt:lpstr>VKGB!Print_Titles</vt:lpstr>
      <vt:lpstr>Yes!Print_Titles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b020800</cp:lastModifiedBy>
  <cp:lastPrinted>2022-02-05T04:35:18Z</cp:lastPrinted>
  <dcterms:created xsi:type="dcterms:W3CDTF">2019-04-15T11:17:30Z</dcterms:created>
  <dcterms:modified xsi:type="dcterms:W3CDTF">2022-02-28T10:21:45Z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